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Приложение 1" sheetId="1" r:id="rId1"/>
  </sheets>
  <definedNames>
    <definedName name="_xlnm._FilterDatabase" localSheetId="0" hidden="1">'Приложение 1'!$A$6:$G$174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3" i="1" l="1"/>
  <c r="G128" i="1"/>
  <c r="E120" i="1"/>
  <c r="E122" i="1"/>
  <c r="E148" i="1" l="1"/>
  <c r="E40" i="1"/>
  <c r="E26" i="1"/>
  <c r="G77" i="1"/>
  <c r="G97" i="1"/>
  <c r="F171" i="1"/>
  <c r="G171" i="1"/>
  <c r="F168" i="1"/>
  <c r="F167" i="1"/>
  <c r="G165" i="1"/>
  <c r="G168" i="1" l="1"/>
  <c r="G167" i="1"/>
  <c r="E157" i="1"/>
  <c r="E150" i="1" l="1"/>
  <c r="G94" i="1"/>
  <c r="G65" i="1" l="1"/>
  <c r="E169" i="1" l="1"/>
  <c r="E171" i="1" s="1"/>
  <c r="E166" i="1"/>
  <c r="F162" i="1"/>
  <c r="E160" i="1"/>
  <c r="E161" i="1"/>
  <c r="E158" i="1"/>
  <c r="F153" i="1"/>
  <c r="E152" i="1"/>
  <c r="E142" i="1"/>
  <c r="G140" i="1"/>
  <c r="E138" i="1"/>
  <c r="E139" i="1"/>
  <c r="G137" i="1"/>
  <c r="G136" i="1"/>
  <c r="G135" i="1"/>
  <c r="G134" i="1"/>
  <c r="E132" i="1"/>
  <c r="G125" i="1"/>
  <c r="G124" i="1"/>
  <c r="E121" i="1"/>
  <c r="E123" i="1"/>
  <c r="E117" i="1"/>
  <c r="E118" i="1"/>
  <c r="E119" i="1"/>
  <c r="E116" i="1"/>
  <c r="E115" i="1"/>
  <c r="G113" i="1"/>
  <c r="G112" i="1"/>
  <c r="G110" i="1"/>
  <c r="E110" i="1" s="1"/>
  <c r="E100" i="1"/>
  <c r="G99" i="1"/>
  <c r="E106" i="1"/>
  <c r="E103" i="1"/>
  <c r="G104" i="1"/>
  <c r="G102" i="1"/>
  <c r="E97" i="1"/>
  <c r="E93" i="1"/>
  <c r="G90" i="1"/>
  <c r="E87" i="1"/>
  <c r="E80" i="1"/>
  <c r="E81" i="1"/>
  <c r="E78" i="1"/>
  <c r="E79" i="1"/>
  <c r="G75" i="1"/>
  <c r="G74" i="1"/>
  <c r="G72" i="1"/>
  <c r="G71" i="1"/>
  <c r="G70" i="1"/>
  <c r="E60" i="1"/>
  <c r="E61" i="1"/>
  <c r="G57" i="1"/>
  <c r="E54" i="1"/>
  <c r="G52" i="1"/>
  <c r="E47" i="1"/>
  <c r="E48" i="1"/>
  <c r="E44" i="1"/>
  <c r="G42" i="1"/>
  <c r="G41" i="1"/>
  <c r="E37" i="1"/>
  <c r="E38" i="1"/>
  <c r="E34" i="1"/>
  <c r="E31" i="1"/>
  <c r="E32" i="1"/>
  <c r="E33" i="1"/>
  <c r="E27" i="1"/>
  <c r="G23" i="1"/>
  <c r="E21" i="1"/>
  <c r="E22" i="1"/>
  <c r="E18" i="1"/>
  <c r="E19" i="1"/>
  <c r="E20" i="1"/>
  <c r="E15" i="1"/>
  <c r="E16" i="1"/>
  <c r="E13" i="1"/>
  <c r="E14" i="1"/>
  <c r="E72" i="1" l="1"/>
  <c r="E71" i="1"/>
  <c r="E128" i="1"/>
  <c r="E82" i="1" l="1"/>
  <c r="E99" i="1" l="1"/>
  <c r="E53" i="1"/>
  <c r="G155" i="1"/>
  <c r="G162" i="1" s="1"/>
  <c r="G163" i="1"/>
  <c r="E65" i="1"/>
  <c r="E163" i="1" l="1"/>
  <c r="E85" i="1"/>
  <c r="G109" i="1" l="1"/>
  <c r="E109" i="1" s="1"/>
  <c r="E108" i="1" l="1"/>
  <c r="E111" i="1"/>
  <c r="E107" i="1"/>
  <c r="E165" i="1" l="1"/>
  <c r="E168" i="1" s="1"/>
  <c r="E164" i="1"/>
  <c r="E167" i="1" s="1"/>
  <c r="E156" i="1"/>
  <c r="E159" i="1" l="1"/>
  <c r="E155" i="1"/>
  <c r="E141" i="1"/>
  <c r="E135" i="1"/>
  <c r="E131" i="1"/>
  <c r="E129" i="1"/>
  <c r="E127" i="1"/>
  <c r="E98" i="1"/>
  <c r="E95" i="1"/>
  <c r="E90" i="1"/>
  <c r="E88" i="1"/>
  <c r="E83" i="1"/>
  <c r="E76" i="1"/>
  <c r="E70" i="1"/>
  <c r="E69" i="1"/>
  <c r="E162" i="1" l="1"/>
  <c r="E112" i="1"/>
  <c r="E114" i="1"/>
  <c r="E113" i="1"/>
  <c r="E125" i="1"/>
  <c r="E124" i="1"/>
  <c r="E137" i="1"/>
  <c r="E140" i="1"/>
  <c r="E104" i="1"/>
  <c r="E102" i="1"/>
  <c r="E96" i="1"/>
  <c r="E74" i="1"/>
  <c r="E147" i="1"/>
  <c r="E146" i="1"/>
  <c r="E143" i="1"/>
  <c r="E145" i="1"/>
  <c r="E149" i="1"/>
  <c r="E151" i="1"/>
  <c r="G144" i="1"/>
  <c r="E136" i="1"/>
  <c r="E134" i="1"/>
  <c r="E130" i="1"/>
  <c r="E126" i="1"/>
  <c r="E101" i="1"/>
  <c r="G105" i="1"/>
  <c r="E105" i="1" s="1"/>
  <c r="E92" i="1"/>
  <c r="E91" i="1"/>
  <c r="E89" i="1"/>
  <c r="E84" i="1"/>
  <c r="E75" i="1"/>
  <c r="E73" i="1"/>
  <c r="E68" i="1"/>
  <c r="E66" i="1"/>
  <c r="G67" i="1"/>
  <c r="E63" i="1"/>
  <c r="E62" i="1"/>
  <c r="E59" i="1"/>
  <c r="E58" i="1"/>
  <c r="E57" i="1"/>
  <c r="E56" i="1"/>
  <c r="E55" i="1"/>
  <c r="E52" i="1"/>
  <c r="E51" i="1"/>
  <c r="E50" i="1"/>
  <c r="E49" i="1"/>
  <c r="F64" i="1"/>
  <c r="F173" i="1" s="1"/>
  <c r="E46" i="1"/>
  <c r="E45" i="1"/>
  <c r="E43" i="1"/>
  <c r="E35" i="1"/>
  <c r="E30" i="1"/>
  <c r="G36" i="1"/>
  <c r="E36" i="1" s="1"/>
  <c r="E29" i="1"/>
  <c r="E28" i="1"/>
  <c r="E25" i="1"/>
  <c r="E24" i="1"/>
  <c r="E17" i="1"/>
  <c r="E12" i="1"/>
  <c r="E11" i="1"/>
  <c r="E9" i="1"/>
  <c r="E10" i="1"/>
  <c r="G154" i="1" l="1"/>
  <c r="G174" i="1" s="1"/>
  <c r="E174" i="1" s="1"/>
  <c r="G153" i="1"/>
  <c r="E144" i="1"/>
  <c r="E67" i="1"/>
  <c r="E94" i="1"/>
  <c r="E77" i="1"/>
  <c r="E154" i="1" l="1"/>
  <c r="G39" i="1"/>
  <c r="E39" i="1" s="1"/>
  <c r="E41" i="1"/>
  <c r="G64" i="1" l="1"/>
  <c r="G173" i="1" s="1"/>
  <c r="E8" i="1"/>
  <c r="E23" i="1" l="1"/>
  <c r="E42" i="1" l="1"/>
  <c r="E7" i="1"/>
  <c r="E86" i="1"/>
  <c r="E153" i="1" l="1"/>
  <c r="E64" i="1"/>
  <c r="E173" i="1" l="1"/>
</calcChain>
</file>

<file path=xl/sharedStrings.xml><?xml version="1.0" encoding="utf-8"?>
<sst xmlns="http://schemas.openxmlformats.org/spreadsheetml/2006/main" count="341" uniqueCount="187">
  <si>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</si>
  <si>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(руб.)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</si>
  <si>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</si>
  <si>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</si>
  <si>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</si>
  <si>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</si>
  <si>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</si>
  <si>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</si>
  <si>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</si>
  <si>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</si>
  <si>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</si>
  <si>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</si>
  <si>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Замена оконных блоков</t>
  </si>
  <si>
    <t>МАОУ СОШ № 35</t>
  </si>
  <si>
    <t>Учреждения дополнительного образования</t>
  </si>
  <si>
    <t>МАУ ДО "ДДТ"</t>
  </si>
  <si>
    <t>Прочие учреждения</t>
  </si>
  <si>
    <t>МАУ ЦООД "Лесная сказка"</t>
  </si>
  <si>
    <t>Ремонт помещений столовой и пищеблока</t>
  </si>
  <si>
    <t>Общий итог:</t>
  </si>
  <si>
    <t>МАОУ СОШ №8</t>
  </si>
  <si>
    <t>МАОУ СОШ №21</t>
  </si>
  <si>
    <t>МАОУ СОШ №15</t>
  </si>
  <si>
    <t xml:space="preserve">МАДОУ "Детский сад комбинированного вида № 2" </t>
  </si>
  <si>
    <t>МАДОУ "Детский сад комбинированного вида № 59"</t>
  </si>
  <si>
    <t>МАДОУ "Детский сад № 24"</t>
  </si>
  <si>
    <t>Восстановление инженерных сетей ОВ, в том числе технический надзор</t>
  </si>
  <si>
    <t>Общеобразовате-льные учреждения</t>
  </si>
  <si>
    <t>Нименование субсидии</t>
  </si>
  <si>
    <t>Установка межкомнатных дверей</t>
  </si>
  <si>
    <t>Ремонт и противопожарные мероприятия</t>
  </si>
  <si>
    <t>Субсидия на проведение капитального ремонта зданий и сооружений муниципальных организаций дошкольного образования</t>
  </si>
  <si>
    <t>Ремонт кровли спортивного зала</t>
  </si>
  <si>
    <t>Субсидия на замену окон в общеобразовательных организациях</t>
  </si>
  <si>
    <t>Разработка ПСД на установку локальной вытяжной вентиляции</t>
  </si>
  <si>
    <t>Разработка ПСД на систему АПС и СОУЭ</t>
  </si>
  <si>
    <t>Ремонт входной группы</t>
  </si>
  <si>
    <t xml:space="preserve">МАДОУ "Детский сад комбинированного вида № 4" </t>
  </si>
  <si>
    <t>Приобретение противопожарного  линолеума</t>
  </si>
  <si>
    <t>Замена радиаторов отопления</t>
  </si>
  <si>
    <t>МАДОУ "Центр развития ребенка - детский сад № 15"</t>
  </si>
  <si>
    <t>МАДОУ "Детский сад № 29"</t>
  </si>
  <si>
    <t>МАДОУ "Детский сад № 33"</t>
  </si>
  <si>
    <t>Установка вытяжной вентиляции</t>
  </si>
  <si>
    <t>МАДОУ "Детский сад № 38"</t>
  </si>
  <si>
    <t>МАДОУ "Детский сад № 47 "Улыбка"</t>
  </si>
  <si>
    <t>МАДОУ "Детский сад № 58 "Радужка"</t>
  </si>
  <si>
    <t>МАДОУ "Детский сад № 61"</t>
  </si>
  <si>
    <t>МАДОУ "Детский сад № 63"</t>
  </si>
  <si>
    <t>Замена входных дверей</t>
  </si>
  <si>
    <t>МАДОУ "Детский сад № 65"</t>
  </si>
  <si>
    <t>МАДОУ "Детский сад № 71"</t>
  </si>
  <si>
    <t>МАДОУ "Детский сад № 76"</t>
  </si>
  <si>
    <t>МАДОУ "Детский сад № 80"</t>
  </si>
  <si>
    <t>МАДОУ "Детский сад № 81"</t>
  </si>
  <si>
    <t>Монтаж вытяжной вентиляции в помещениях МАДОУ "Детский сад № 81" и МАДОУ "Детский сад № 81" СП "Детский сад № 23"</t>
  </si>
  <si>
    <t>МАДОУ "Детский сад № 84"</t>
  </si>
  <si>
    <t>МАДОУ "Детский сад № 87"</t>
  </si>
  <si>
    <t>МАДОУ "Детский сад № 90"</t>
  </si>
  <si>
    <t>МАДОУ "Детский сад № 91"</t>
  </si>
  <si>
    <t>МАДОУ "Детский сад № 95"</t>
  </si>
  <si>
    <t>Ремонт крыльца бетонного</t>
  </si>
  <si>
    <t>Установка вытяжной вентиляции на пищеблоке МАДОУ "Детский сад № 38" СП "Детский сад № 6"</t>
  </si>
  <si>
    <t xml:space="preserve">МАОУ СОШ № 1 </t>
  </si>
  <si>
    <t>Ремонт мужского туалета</t>
  </si>
  <si>
    <t>Замена дверных блоков</t>
  </si>
  <si>
    <t>МАОУ СОШ № 3</t>
  </si>
  <si>
    <t>Приобретение строительных материалов</t>
  </si>
  <si>
    <t>МАОУ СОШ № 4</t>
  </si>
  <si>
    <t>Установка вытяжного шкафа и восстановление перил лестничных маршей</t>
  </si>
  <si>
    <t>Монтаж металлической двери</t>
  </si>
  <si>
    <t>МАОУ СОШ № 13</t>
  </si>
  <si>
    <t>Монтаж противопожарной двери</t>
  </si>
  <si>
    <t>МАОУ СОШ № 18</t>
  </si>
  <si>
    <t>Замена оконных блоков в здании МАОУ СОШ № 18 СП ООШ № 19</t>
  </si>
  <si>
    <t>Приобретение строительных материалов для выполнения ремонтных работ в МАОУ СОШ № 18 СП ООШ № 12</t>
  </si>
  <si>
    <t>МАОУ СОШ № 34</t>
  </si>
  <si>
    <t>Установка сантехнического оборудования в санитарных комнатах</t>
  </si>
  <si>
    <t>МАОУ СОШ № 37</t>
  </si>
  <si>
    <t>МАОУ СОШ № 38</t>
  </si>
  <si>
    <t>МАОУ СОШ № 90</t>
  </si>
  <si>
    <t>Замена оконных блоков в здании МАОУ СОШ № 90 СП - О ООШ № 41</t>
  </si>
  <si>
    <t>Замена дверных блоков в здании МАОУ СОШ № 90 СП - О ООШ № 77</t>
  </si>
  <si>
    <t xml:space="preserve">Замена дверных блоков в здании МАОУ СОШ № 90  </t>
  </si>
  <si>
    <t>Ремонт АПС и СОУЭ в помещении МАОУ СОШ № 90</t>
  </si>
  <si>
    <t xml:space="preserve">Замена оконных блоков в здании МАОУ СОШ № 90  </t>
  </si>
  <si>
    <t>Ремонт медицинского кабинета в МАОУ СОШ № 90 СП-О ООШ № 17</t>
  </si>
  <si>
    <t>Ремонт ограждения кровли в здании МАОУ СОШ № 18 СП ООШ № 19</t>
  </si>
  <si>
    <t>Ремонт ограждения кровли в здании МАОУ СОШ № 18 СП ООШ № 12</t>
  </si>
  <si>
    <t>Установка узла учета тепла</t>
  </si>
  <si>
    <t>МАОУ СОШ № 45</t>
  </si>
  <si>
    <t>МАОУ ШИ № 31</t>
  </si>
  <si>
    <t xml:space="preserve">Ремонт полов </t>
  </si>
  <si>
    <t>Аварийные работы по замене верхнего розлива отопления</t>
  </si>
  <si>
    <t>Проведение инженерно-геологических изысканий на земельном участке учреждения</t>
  </si>
  <si>
    <t>Проведение косметических ремонтов кабинетов ОГЭ</t>
  </si>
  <si>
    <t>МАОУ СОШ № 2</t>
  </si>
  <si>
    <t>Проведение косметических ремонтов кабинетов ЕГЭ</t>
  </si>
  <si>
    <t>МАОУ СОШ № 10</t>
  </si>
  <si>
    <t>МАОУ СОШ № 25</t>
  </si>
  <si>
    <t>МАОУ СОШ № 36</t>
  </si>
  <si>
    <t>МАУ ДО "ЦЭВД"</t>
  </si>
  <si>
    <t>Монтаж принудительной вентиляции</t>
  </si>
  <si>
    <t>Субсидия на проведение капитального ремонта зданий и сооружений муниципальных организаций отдыха и оздоровления детей</t>
  </si>
  <si>
    <t>Установка станции ПАК "Стрелец-Мониторинг"</t>
  </si>
  <si>
    <t>Ремонт  розлива системы холодного и горячего водоснабжения</t>
  </si>
  <si>
    <t>Приобретение светильников</t>
  </si>
  <si>
    <t>Приобретение линолеума в целях проведения ремонтных работ в МАОУ СОШ № 38 СП-отделение ООШ № 23</t>
  </si>
  <si>
    <t>МАДОУ "Детский сад № 209"</t>
  </si>
  <si>
    <t>Частичный ремонт фасада и козырька</t>
  </si>
  <si>
    <t>Восстановление потолочного покрытия 4-го этажа в здании МАОУ СОШ № 21</t>
  </si>
  <si>
    <t>Аварийные работы в здании МАОУ СОШ № 21</t>
  </si>
  <si>
    <t>Аварийные работы в здании МАОУ СОШ № 21 СП № 5</t>
  </si>
  <si>
    <t>Восстановление аварийного потолочного покрытия в здании МАОУ СОШ № 21</t>
  </si>
  <si>
    <t>Капитальный ремонт здания Структурного подразделения Учебные мастерские ул.Карла Маркса, д.16</t>
  </si>
  <si>
    <t>Реализация мероприятий по модернизации школьных систем образования</t>
  </si>
  <si>
    <t>из них на проведение противопожарных мероприятий</t>
  </si>
  <si>
    <t>Замена водоподогревателя с монтажом узла учета теплоснабжения, в том числе осуществление технического надзора</t>
  </si>
  <si>
    <t>Капитальный ремонт фасада нежилого здания (устройство вентилируемого фасада)</t>
  </si>
  <si>
    <t>МАДОУ - детский сад комбинированного вида № 82</t>
  </si>
  <si>
    <t>Ремонт фасада здания МАОУ СОШ № 18</t>
  </si>
  <si>
    <t>МАДОУ детский сад № 5</t>
  </si>
  <si>
    <t>Установка прибора учета тепловой энергии в здании СП "Детский сад № 66"</t>
  </si>
  <si>
    <t>Установка прибора учета тепловой энергии СП "Детский сад № 1"</t>
  </si>
  <si>
    <t>МАДОУ "Детский сад № 7"</t>
  </si>
  <si>
    <t>Установка прибора учета тепловой энергии СП "Детский сад № 45"</t>
  </si>
  <si>
    <t>Установка прибора учета тепловой энергии СП "Детский сад № 46"</t>
  </si>
  <si>
    <t>МАДОУ "Детский сад № 17"</t>
  </si>
  <si>
    <t>Установка прибора учета тепловой энергии МАДОУ "Детский сад № 17"</t>
  </si>
  <si>
    <t>Установка прибора учета тепловой энергии СП "Детский сад № 31"</t>
  </si>
  <si>
    <t>Установка прибора учета тепловой энергии МАДОУ "Детский сад № 42" 1, 2 здание</t>
  </si>
  <si>
    <t>Замена дверей входной группы МАДОУ "Детский сад № 17 СП "Детский сад № 42"</t>
  </si>
  <si>
    <t>Выполнение инструментального обследования конструкций нежилого здания</t>
  </si>
  <si>
    <t>Установка прибора учета тепловой энергии в здании МАДОУ "Детский сад № 38"</t>
  </si>
  <si>
    <t>Установка прибора учета тепловой энергии в здании СП "Детский сад № 6"</t>
  </si>
  <si>
    <t>МАДОУ "ЦРР - детский сад № 43"</t>
  </si>
  <si>
    <t>Аварийный ремонт ввода системы отопления</t>
  </si>
  <si>
    <t>Замена пожарного гидранта, в том числе приобретение гидранта</t>
  </si>
  <si>
    <t xml:space="preserve">Выполнение инструментального обследования конструкций кровли 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</si>
  <si>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СП "Детский сад № 69" в целях возможности устройства эвакуационных выходов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</si>
  <si>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в целях возможности устройства эвакуационных выходов</t>
  </si>
  <si>
    <t>Ремонт кровли</t>
  </si>
  <si>
    <t>МАДОУ "Детский сад № 98"</t>
  </si>
  <si>
    <t>Ремонт лестничных маршей</t>
  </si>
  <si>
    <t>Дополнительные отделочные работы в здании Структурного подразделения Учебные мастерские ул.Карла Маркса, д.16, в том числе приобретение строительных материалов</t>
  </si>
  <si>
    <t>Дополнительные электромонтажные работы в здании Структурного подразделения Учебные мастерские ул.Карла Маркса, д.16</t>
  </si>
  <si>
    <t>Замена канализации в здании СПО «Учебные мастерские» МАОУ «Средняя общеобразовательная школа №8», расположенном по адресу:г.Златоуст, ул.Карла-Маркса, д.16</t>
  </si>
  <si>
    <t xml:space="preserve">Замену водопровода в здании СПО «Учебные мастерские» МАОУ СОШ № 8 , расположенном по адресу:  г.Златоуст, ул.Карла-Маркса, д.16 </t>
  </si>
  <si>
    <t>Монтаж теплового пункта, замена розлива отопления и стояков отопления по подвалу здания</t>
  </si>
  <si>
    <t>Ремонт потолка в спортзале</t>
  </si>
  <si>
    <t>Установка прибора учета тепловой энергии в здании МАОУ СОШ № 18  СП ООШ № 19</t>
  </si>
  <si>
    <t>Установка прибора учета тепловой энергии в здании МАОУ СОШ № 18 СП ООШ № 12</t>
  </si>
  <si>
    <t>Ремонт туалетов</t>
  </si>
  <si>
    <t>Приобретение строительных материалов в целях проведения ремонтных работ в помещении МАОУ СОШ № 21 СП ООШ № 5</t>
  </si>
  <si>
    <t>Установка питьевого фонтанчика и раковены с пьедесталом в МАОУ СОШ № 21 СП ООШ № 29</t>
  </si>
  <si>
    <t>Замена оконных блоков в МАОУ СОШ № 21 СП ООШ № 29</t>
  </si>
  <si>
    <t>Замена оконных блоков, в том числе технический надзор</t>
  </si>
  <si>
    <t xml:space="preserve">Выполнение ремонтных работ в кабинетах, в том числе приобретение строительных материалов </t>
  </si>
  <si>
    <t xml:space="preserve">Ремонт крыльца </t>
  </si>
  <si>
    <t xml:space="preserve">Ремонт кровли  </t>
  </si>
  <si>
    <t>Замена оконных блоков МАОУ СОШ № 38 СП-О ООШ № 23</t>
  </si>
  <si>
    <t>Установка прибора учета тепловой энергии в здании МАОУ СОШ № 90 СП-О ООШ № 77</t>
  </si>
  <si>
    <t>МАУДО "ДДЮ"</t>
  </si>
  <si>
    <t>МАУДО "ЦЮТ"</t>
  </si>
  <si>
    <t>Приобретение строительных материалов в целях выполнения ремонтных работ</t>
  </si>
  <si>
    <t>МАУ ЦООД "Горный"</t>
  </si>
  <si>
    <t>Монтаж аварийного эвакуационного освещения</t>
  </si>
  <si>
    <t>МАУ ЦМиХО</t>
  </si>
  <si>
    <t>Ремонтные работы в помещении бывший школы № 33 для организации учебного процесса (обследование)</t>
  </si>
  <si>
    <t>Выполнение работ по обследованию технического состояния строительных конструкций нежилого здания  МАОУ СОШ № 38 СПО ООШ № 23</t>
  </si>
  <si>
    <t>Монтаж горячего водоснабжения в туалетах МАОУ СОШ № 1, МАОУ СОШ № 1 СП ООШ № 20, в т.ч. приобретение расходных материалов</t>
  </si>
  <si>
    <t>Замена оконных блоков, в том числе технический надзор, работы по оштукатуриванию внутренних откосов оконных проемов</t>
  </si>
  <si>
    <t>Установка прибора учета тепловой энергии в здании МАОУ СОШ № 90 СП-О ООШ № 41</t>
  </si>
  <si>
    <t>Ремонт и противопожарные мероприятия в помещениях для создания детского технопарка "Кванториум", в том числе разработка проектно-сметной документации, проведение экспертизы достоверности сметной стоимости и услуги технического надзора (строительного контроля)</t>
  </si>
  <si>
    <t xml:space="preserve">Ремонтные сантехнические работы в здании СПО «Учебные мастерские» МАОУ СОШ № 8 </t>
  </si>
  <si>
    <t xml:space="preserve">Ремонт фасада, в том числе разработка эскизного проекта и составление сметной документации  </t>
  </si>
  <si>
    <t>Ремонт лицевой части фасада с утеплением</t>
  </si>
  <si>
    <t>Ремонт крыльца</t>
  </si>
  <si>
    <t>Приобретение сантехнической продукции в целях проведения ремонтных работ в МАДОУ "Детский сад № 17" и в структурных подразделениях МАДОУ "Детский сад № 17"</t>
  </si>
  <si>
    <t>Разработка комплекса инженерно-технических и организационных мероприятий по обеспечению пожарной безопасности МАОУ СОШ № 90 СП-О ООШ № 17</t>
  </si>
  <si>
    <t>Замена трассы теплоснабжения</t>
  </si>
  <si>
    <t>Ремонт кабельно-воздушной линии 0,4кВт</t>
  </si>
  <si>
    <t>Ремонт кровли здания Структурного подразделения Учебные мастерские ул.Карла Маркса, д.16, в т.ч. осуществление технического контроля и приобретение строительного материала</t>
  </si>
  <si>
    <t>Разработка ПСД на монтаж АПС и речевого оповещения</t>
  </si>
  <si>
    <t>Ремонтные работы (промывка отопительной системы, ремонт лестничного марша (в том числе гораждения лестничного марша), устройство пандуса, разработка проектно-сметной документации и осуществление строительного контроля</t>
  </si>
  <si>
    <t>Ремонт системы освещения, в том числе приобретение светильников</t>
  </si>
  <si>
    <r>
      <rPr>
        <sz val="20"/>
        <rFont val="Times New Roman"/>
        <family val="1"/>
        <charset val="204"/>
      </rPr>
      <t>ПРИЛОЖЕНИЕ
Утверждено
распоряжением Администрации
Златоустовского городского округа
от 14.09.2022 г.2022 г. № 2605-р/АДМ</t>
    </r>
    <r>
      <rPr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</si>
</sst>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 shrinkToFit="1"/>
    </xf>
    <xf numFmtId="0" fontId="3" fillId="0" borderId="4" xfId="0" applyFont="1" applyBorder="1" applyAlignment="1">
      <alignment vertical="center" wrapText="1" shrinkToFit="1"/>
    </xf>
    <xf numFmtId="164" fontId="3" fillId="0" borderId="4" xfId="1" applyFont="1" applyBorder="1" applyAlignment="1">
      <alignment horizontal="right" vertical="center" wrapText="1" shrinkToFit="1"/>
    </xf>
    <xf numFmtId="164" fontId="3" fillId="0" borderId="4" xfId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 shrinkToFit="1"/>
    </xf>
    <xf numFmtId="164" fontId="4" fillId="0" borderId="4" xfId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4" fontId="5" fillId="0" borderId="4" xfId="0" applyNumberFormat="1" applyFont="1" applyBorder="1" applyAlignment="1">
      <alignment vertical="center" wrapText="1"/>
    </xf>
    <xf numFmtId="164" fontId="7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64" fontId="3" fillId="0" borderId="4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164" fontId="3" fillId="0" borderId="0" xfId="1" applyFont="1" applyAlignment="1">
      <alignment wrapText="1" shrinkToFit="1"/>
    </xf>
    <xf numFmtId="164" fontId="3" fillId="0" borderId="4" xfId="1" applyFont="1" applyBorder="1" applyAlignment="1">
      <alignment horizontal="center" vertical="center" wrapText="1" shrinkToFit="1"/>
    </xf>
    <xf numFmtId="164" fontId="3" fillId="0" borderId="4" xfId="1" applyFont="1" applyFill="1" applyBorder="1" applyAlignment="1">
      <alignment horizontal="right" vertical="center" wrapText="1" shrinkToFit="1"/>
    </xf>
    <xf numFmtId="164" fontId="0" fillId="0" borderId="0" xfId="1" applyFont="1" applyAlignment="1">
      <alignment wrapText="1" shrinkToFit="1"/>
    </xf>
    <xf numFmtId="164" fontId="3" fillId="0" borderId="0" xfId="1" applyFont="1" applyAlignment="1">
      <alignment horizontal="right"/>
    </xf>
    <xf numFmtId="164" fontId="5" fillId="0" borderId="4" xfId="1" applyFont="1" applyFill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0" fillId="0" borderId="0" xfId="1" applyFont="1"/>
    <xf numFmtId="0" fontId="3" fillId="0" borderId="1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shrinkToFit="1"/>
    </xf>
    <xf numFmtId="164" fontId="3" fillId="0" borderId="4" xfId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left" vertical="center" wrapText="1"/>
    </xf>
    <xf numFmtId="164" fontId="6" fillId="0" borderId="0" xfId="1" applyFont="1" applyAlignment="1">
      <alignment horizontal="center" wrapText="1" shrinkToFit="1"/>
    </xf>
    <xf numFmtId="164" fontId="2" fillId="0" borderId="0" xfId="1" applyFont="1" applyAlignment="1">
      <alignment horizont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4"/>
  <sheetViews>
    <sheetView tabSelected="1" topLeftCell="A2" zoomScaleNormal="100" workbookViewId="0">
      <selection activeCell="C5" sqref="C5:C6"/>
    </sheetView>
  </sheetViews>
  <sheetFormatPr defaultRowHeight="12.75" x14ac:dyDescent="0.2"/>
  <cols>
    <col min="1" max="1" width="15.5703125" style="1" customWidth="1"/>
    <col min="2" max="2" width="28" customWidth="1"/>
    <col min="3" max="3" width="34.7109375" style="2" customWidth="1"/>
    <col min="4" max="4" width="18.85546875" style="2" customWidth="1"/>
    <col min="5" max="5" width="17.7109375" style="37" customWidth="1"/>
    <col min="6" max="6" width="19.28515625" style="37" customWidth="1"/>
    <col min="7" max="7" width="16.42578125" style="41" customWidth="1"/>
  </cols>
  <sheetData>
    <row r="1" spans="1:7" ht="42.75" hidden="1" customHeight="1" x14ac:dyDescent="0.25">
      <c r="E1" s="57"/>
      <c r="F1" s="57"/>
      <c r="G1" s="57"/>
    </row>
    <row r="2" spans="1:7" ht="92.25" customHeight="1" x14ac:dyDescent="0.25">
      <c r="E2" s="58" t="s">
        <v>186</v>
      </c>
      <c r="F2" s="58"/>
      <c r="G2" s="58"/>
    </row>
    <row r="3" spans="1:7" ht="42.75" customHeight="1" x14ac:dyDescent="0.2">
      <c r="B3" s="59" t="s">
        <v>0</v>
      </c>
      <c r="C3" s="59"/>
      <c r="D3" s="59"/>
      <c r="E3" s="59"/>
      <c r="F3" s="59"/>
      <c r="G3" s="59"/>
    </row>
    <row r="4" spans="1:7" x14ac:dyDescent="0.2">
      <c r="A4" s="3"/>
      <c r="B4" s="4"/>
      <c r="C4" s="5"/>
      <c r="D4" s="5"/>
      <c r="E4" s="34"/>
      <c r="F4" s="34"/>
      <c r="G4" s="38" t="s">
        <v>1</v>
      </c>
    </row>
    <row r="5" spans="1:7" ht="12.75" customHeight="1" x14ac:dyDescent="0.2">
      <c r="A5" s="46" t="s">
        <v>2</v>
      </c>
      <c r="B5" s="46" t="s">
        <v>3</v>
      </c>
      <c r="C5" s="46" t="s">
        <v>4</v>
      </c>
      <c r="D5" s="42" t="s">
        <v>28</v>
      </c>
      <c r="E5" s="55" t="s">
        <v>5</v>
      </c>
      <c r="F5" s="55" t="s">
        <v>6</v>
      </c>
      <c r="G5" s="55"/>
    </row>
    <row r="6" spans="1:7" ht="38.25" x14ac:dyDescent="0.2">
      <c r="A6" s="46"/>
      <c r="B6" s="46"/>
      <c r="C6" s="46"/>
      <c r="D6" s="44"/>
      <c r="E6" s="55"/>
      <c r="F6" s="35" t="s">
        <v>7</v>
      </c>
      <c r="G6" s="35" t="s">
        <v>8</v>
      </c>
    </row>
    <row r="7" spans="1:7" ht="42.75" customHeight="1" x14ac:dyDescent="0.2">
      <c r="A7" s="42" t="s">
        <v>9</v>
      </c>
      <c r="B7" s="60" t="s">
        <v>23</v>
      </c>
      <c r="C7" s="10" t="s">
        <v>109</v>
      </c>
      <c r="D7" s="10" t="s">
        <v>30</v>
      </c>
      <c r="E7" s="7">
        <f>F7+G7</f>
        <v>202500</v>
      </c>
      <c r="F7" s="7">
        <v>0</v>
      </c>
      <c r="G7" s="7">
        <v>202500</v>
      </c>
    </row>
    <row r="8" spans="1:7" ht="38.25" x14ac:dyDescent="0.2">
      <c r="A8" s="43"/>
      <c r="B8" s="61"/>
      <c r="C8" s="10" t="s">
        <v>29</v>
      </c>
      <c r="D8" s="10" t="s">
        <v>30</v>
      </c>
      <c r="E8" s="7">
        <f>F8+G8</f>
        <v>20000</v>
      </c>
      <c r="F8" s="7">
        <v>0</v>
      </c>
      <c r="G8" s="7">
        <v>20000</v>
      </c>
    </row>
    <row r="9" spans="1:7" ht="38.25" x14ac:dyDescent="0.2">
      <c r="A9" s="43"/>
      <c r="B9" s="61"/>
      <c r="C9" s="10" t="s">
        <v>34</v>
      </c>
      <c r="D9" s="10" t="s">
        <v>30</v>
      </c>
      <c r="E9" s="7">
        <f t="shared" ref="E9:E22" si="0">F9+G9</f>
        <v>171666.67</v>
      </c>
      <c r="F9" s="7">
        <v>0</v>
      </c>
      <c r="G9" s="7">
        <v>171666.67</v>
      </c>
    </row>
    <row r="10" spans="1:7" ht="38.25" x14ac:dyDescent="0.2">
      <c r="A10" s="43"/>
      <c r="B10" s="61"/>
      <c r="C10" s="10" t="s">
        <v>35</v>
      </c>
      <c r="D10" s="10" t="s">
        <v>30</v>
      </c>
      <c r="E10" s="7">
        <f t="shared" si="0"/>
        <v>71400</v>
      </c>
      <c r="F10" s="7">
        <v>0</v>
      </c>
      <c r="G10" s="7">
        <v>71400</v>
      </c>
    </row>
    <row r="11" spans="1:7" ht="38.25" x14ac:dyDescent="0.2">
      <c r="A11" s="43"/>
      <c r="B11" s="62"/>
      <c r="C11" s="17" t="s">
        <v>36</v>
      </c>
      <c r="D11" s="10" t="s">
        <v>30</v>
      </c>
      <c r="E11" s="7">
        <f t="shared" si="0"/>
        <v>82000</v>
      </c>
      <c r="F11" s="7">
        <v>0</v>
      </c>
      <c r="G11" s="7">
        <v>82000</v>
      </c>
    </row>
    <row r="12" spans="1:7" ht="39.75" customHeight="1" x14ac:dyDescent="0.2">
      <c r="A12" s="43"/>
      <c r="B12" s="15" t="s">
        <v>37</v>
      </c>
      <c r="C12" s="18" t="s">
        <v>38</v>
      </c>
      <c r="D12" s="10" t="s">
        <v>30</v>
      </c>
      <c r="E12" s="7">
        <f t="shared" si="0"/>
        <v>48300</v>
      </c>
      <c r="F12" s="7">
        <v>0</v>
      </c>
      <c r="G12" s="7">
        <v>48300</v>
      </c>
    </row>
    <row r="13" spans="1:7" ht="39.75" customHeight="1" x14ac:dyDescent="0.2">
      <c r="A13" s="43"/>
      <c r="B13" s="60" t="s">
        <v>121</v>
      </c>
      <c r="C13" s="20" t="s">
        <v>122</v>
      </c>
      <c r="D13" s="10" t="s">
        <v>30</v>
      </c>
      <c r="E13" s="7">
        <f t="shared" si="0"/>
        <v>294200</v>
      </c>
      <c r="F13" s="7">
        <v>0</v>
      </c>
      <c r="G13" s="7">
        <v>294200</v>
      </c>
    </row>
    <row r="14" spans="1:7" ht="39.75" customHeight="1" x14ac:dyDescent="0.2">
      <c r="A14" s="43"/>
      <c r="B14" s="62"/>
      <c r="C14" s="20" t="s">
        <v>123</v>
      </c>
      <c r="D14" s="10" t="s">
        <v>30</v>
      </c>
      <c r="E14" s="7">
        <f t="shared" si="0"/>
        <v>294200</v>
      </c>
      <c r="F14" s="7">
        <v>0</v>
      </c>
      <c r="G14" s="7">
        <v>294200</v>
      </c>
    </row>
    <row r="15" spans="1:7" ht="39.75" customHeight="1" x14ac:dyDescent="0.2">
      <c r="A15" s="43"/>
      <c r="B15" s="60" t="s">
        <v>124</v>
      </c>
      <c r="C15" s="20" t="s">
        <v>125</v>
      </c>
      <c r="D15" s="10" t="s">
        <v>30</v>
      </c>
      <c r="E15" s="7">
        <f t="shared" si="0"/>
        <v>165066</v>
      </c>
      <c r="F15" s="7">
        <v>0</v>
      </c>
      <c r="G15" s="7">
        <v>165066</v>
      </c>
    </row>
    <row r="16" spans="1:7" ht="39.75" customHeight="1" x14ac:dyDescent="0.2">
      <c r="A16" s="43"/>
      <c r="B16" s="62"/>
      <c r="C16" s="20" t="s">
        <v>126</v>
      </c>
      <c r="D16" s="10" t="s">
        <v>30</v>
      </c>
      <c r="E16" s="7">
        <f t="shared" si="0"/>
        <v>192190</v>
      </c>
      <c r="F16" s="7">
        <v>0</v>
      </c>
      <c r="G16" s="7">
        <v>192190</v>
      </c>
    </row>
    <row r="17" spans="1:7" ht="38.25" x14ac:dyDescent="0.2">
      <c r="A17" s="43"/>
      <c r="B17" s="15" t="s">
        <v>40</v>
      </c>
      <c r="C17" s="18" t="s">
        <v>39</v>
      </c>
      <c r="D17" s="10" t="s">
        <v>30</v>
      </c>
      <c r="E17" s="7">
        <f t="shared" si="0"/>
        <v>85790</v>
      </c>
      <c r="F17" s="7">
        <v>0</v>
      </c>
      <c r="G17" s="39">
        <v>85790</v>
      </c>
    </row>
    <row r="18" spans="1:7" ht="38.25" x14ac:dyDescent="0.2">
      <c r="A18" s="43"/>
      <c r="B18" s="60" t="s">
        <v>127</v>
      </c>
      <c r="C18" s="20" t="s">
        <v>128</v>
      </c>
      <c r="D18" s="10" t="s">
        <v>30</v>
      </c>
      <c r="E18" s="7">
        <f t="shared" si="0"/>
        <v>168066</v>
      </c>
      <c r="F18" s="7">
        <v>0</v>
      </c>
      <c r="G18" s="39">
        <v>168066</v>
      </c>
    </row>
    <row r="19" spans="1:7" ht="38.25" x14ac:dyDescent="0.2">
      <c r="A19" s="43"/>
      <c r="B19" s="61"/>
      <c r="C19" s="20" t="s">
        <v>129</v>
      </c>
      <c r="D19" s="10" t="s">
        <v>30</v>
      </c>
      <c r="E19" s="7">
        <f t="shared" si="0"/>
        <v>168066</v>
      </c>
      <c r="F19" s="7">
        <v>0</v>
      </c>
      <c r="G19" s="39">
        <v>168066</v>
      </c>
    </row>
    <row r="20" spans="1:7" ht="38.25" x14ac:dyDescent="0.2">
      <c r="A20" s="43"/>
      <c r="B20" s="61"/>
      <c r="C20" s="20" t="s">
        <v>130</v>
      </c>
      <c r="D20" s="10" t="s">
        <v>30</v>
      </c>
      <c r="E20" s="7">
        <f t="shared" si="0"/>
        <v>305012</v>
      </c>
      <c r="F20" s="7">
        <v>0</v>
      </c>
      <c r="G20" s="39">
        <v>305012</v>
      </c>
    </row>
    <row r="21" spans="1:7" ht="76.5" x14ac:dyDescent="0.2">
      <c r="A21" s="43"/>
      <c r="B21" s="61"/>
      <c r="C21" s="20" t="s">
        <v>178</v>
      </c>
      <c r="D21" s="10" t="s">
        <v>30</v>
      </c>
      <c r="E21" s="7">
        <f t="shared" si="0"/>
        <v>27778</v>
      </c>
      <c r="F21" s="7">
        <v>0</v>
      </c>
      <c r="G21" s="39">
        <v>27778</v>
      </c>
    </row>
    <row r="22" spans="1:7" ht="38.25" x14ac:dyDescent="0.2">
      <c r="A22" s="43"/>
      <c r="B22" s="62"/>
      <c r="C22" s="20" t="s">
        <v>131</v>
      </c>
      <c r="D22" s="10" t="s">
        <v>30</v>
      </c>
      <c r="E22" s="7">
        <f t="shared" si="0"/>
        <v>31550</v>
      </c>
      <c r="F22" s="7">
        <v>0</v>
      </c>
      <c r="G22" s="39">
        <v>31550</v>
      </c>
    </row>
    <row r="23" spans="1:7" ht="38.25" x14ac:dyDescent="0.2">
      <c r="A23" s="43"/>
      <c r="B23" s="60" t="s">
        <v>25</v>
      </c>
      <c r="C23" s="10" t="s">
        <v>117</v>
      </c>
      <c r="D23" s="16" t="s">
        <v>30</v>
      </c>
      <c r="E23" s="7">
        <f t="shared" ref="E23:E63" si="1">F23+G23</f>
        <v>731508.98</v>
      </c>
      <c r="F23" s="7">
        <v>0</v>
      </c>
      <c r="G23" s="7">
        <f>763709+49280.25-81480.27</f>
        <v>731508.98</v>
      </c>
    </row>
    <row r="24" spans="1:7" ht="38.25" x14ac:dyDescent="0.2">
      <c r="A24" s="43"/>
      <c r="B24" s="62"/>
      <c r="C24" s="18" t="s">
        <v>12</v>
      </c>
      <c r="D24" s="16" t="s">
        <v>30</v>
      </c>
      <c r="E24" s="7">
        <f t="shared" si="1"/>
        <v>68700</v>
      </c>
      <c r="F24" s="7">
        <v>0</v>
      </c>
      <c r="G24" s="7">
        <v>68700</v>
      </c>
    </row>
    <row r="25" spans="1:7" ht="38.25" x14ac:dyDescent="0.2">
      <c r="A25" s="43"/>
      <c r="B25" s="60" t="s">
        <v>41</v>
      </c>
      <c r="C25" s="18" t="s">
        <v>12</v>
      </c>
      <c r="D25" s="10" t="s">
        <v>30</v>
      </c>
      <c r="E25" s="7">
        <f t="shared" si="1"/>
        <v>128348</v>
      </c>
      <c r="F25" s="7">
        <v>0</v>
      </c>
      <c r="G25" s="39">
        <v>128348</v>
      </c>
    </row>
    <row r="26" spans="1:7" ht="38.25" x14ac:dyDescent="0.2">
      <c r="A26" s="43"/>
      <c r="B26" s="61"/>
      <c r="C26" s="18" t="s">
        <v>180</v>
      </c>
      <c r="D26" s="10" t="s">
        <v>30</v>
      </c>
      <c r="E26" s="7">
        <f t="shared" ref="E26" si="2">F26+G26</f>
        <v>1230575.2</v>
      </c>
      <c r="F26" s="7">
        <v>0</v>
      </c>
      <c r="G26" s="39">
        <v>1230575.2</v>
      </c>
    </row>
    <row r="27" spans="1:7" ht="38.25" x14ac:dyDescent="0.2">
      <c r="A27" s="43"/>
      <c r="B27" s="62"/>
      <c r="C27" s="27" t="s">
        <v>132</v>
      </c>
      <c r="D27" s="10" t="s">
        <v>30</v>
      </c>
      <c r="E27" s="7">
        <f t="shared" si="1"/>
        <v>98000</v>
      </c>
      <c r="F27" s="7">
        <v>0</v>
      </c>
      <c r="G27" s="39">
        <v>98000</v>
      </c>
    </row>
    <row r="28" spans="1:7" ht="38.25" x14ac:dyDescent="0.2">
      <c r="A28" s="43"/>
      <c r="B28" s="52" t="s">
        <v>42</v>
      </c>
      <c r="C28" s="18" t="s">
        <v>43</v>
      </c>
      <c r="D28" s="10" t="s">
        <v>30</v>
      </c>
      <c r="E28" s="7">
        <f t="shared" si="1"/>
        <v>78000</v>
      </c>
      <c r="F28" s="7">
        <v>0</v>
      </c>
      <c r="G28" s="39">
        <v>78000</v>
      </c>
    </row>
    <row r="29" spans="1:7" ht="38.25" x14ac:dyDescent="0.2">
      <c r="A29" s="43"/>
      <c r="B29" s="53"/>
      <c r="C29" s="18" t="s">
        <v>12</v>
      </c>
      <c r="D29" s="10" t="s">
        <v>30</v>
      </c>
      <c r="E29" s="7">
        <f t="shared" si="1"/>
        <v>35000</v>
      </c>
      <c r="F29" s="7">
        <v>0</v>
      </c>
      <c r="G29" s="39">
        <v>35000</v>
      </c>
    </row>
    <row r="30" spans="1:7" ht="38.25" x14ac:dyDescent="0.2">
      <c r="A30" s="43"/>
      <c r="B30" s="52" t="s">
        <v>44</v>
      </c>
      <c r="C30" s="18" t="s">
        <v>62</v>
      </c>
      <c r="D30" s="10" t="s">
        <v>30</v>
      </c>
      <c r="E30" s="7">
        <f t="shared" si="1"/>
        <v>94000</v>
      </c>
      <c r="F30" s="7">
        <v>0</v>
      </c>
      <c r="G30" s="39">
        <v>94000</v>
      </c>
    </row>
    <row r="31" spans="1:7" ht="38.25" x14ac:dyDescent="0.2">
      <c r="A31" s="43"/>
      <c r="B31" s="56"/>
      <c r="C31" s="20" t="s">
        <v>133</v>
      </c>
      <c r="D31" s="10" t="s">
        <v>30</v>
      </c>
      <c r="E31" s="7">
        <f t="shared" si="1"/>
        <v>294200</v>
      </c>
      <c r="F31" s="7">
        <v>0</v>
      </c>
      <c r="G31" s="39">
        <v>294200</v>
      </c>
    </row>
    <row r="32" spans="1:7" ht="38.25" x14ac:dyDescent="0.2">
      <c r="A32" s="43"/>
      <c r="B32" s="56"/>
      <c r="C32" s="27" t="s">
        <v>132</v>
      </c>
      <c r="D32" s="10" t="s">
        <v>30</v>
      </c>
      <c r="E32" s="7">
        <f t="shared" si="1"/>
        <v>98000</v>
      </c>
      <c r="F32" s="7">
        <v>0</v>
      </c>
      <c r="G32" s="39">
        <v>98000</v>
      </c>
    </row>
    <row r="33" spans="1:7" ht="38.25" x14ac:dyDescent="0.2">
      <c r="A33" s="43"/>
      <c r="B33" s="53"/>
      <c r="C33" s="20" t="s">
        <v>134</v>
      </c>
      <c r="D33" s="10" t="s">
        <v>30</v>
      </c>
      <c r="E33" s="7">
        <f t="shared" si="1"/>
        <v>294200</v>
      </c>
      <c r="F33" s="7">
        <v>0</v>
      </c>
      <c r="G33" s="39">
        <v>294200</v>
      </c>
    </row>
    <row r="34" spans="1:7" ht="38.25" x14ac:dyDescent="0.2">
      <c r="A34" s="43"/>
      <c r="B34" s="17" t="s">
        <v>135</v>
      </c>
      <c r="C34" s="18" t="s">
        <v>12</v>
      </c>
      <c r="D34" s="10" t="s">
        <v>30</v>
      </c>
      <c r="E34" s="7">
        <f t="shared" si="1"/>
        <v>150400</v>
      </c>
      <c r="F34" s="7">
        <v>0</v>
      </c>
      <c r="G34" s="39">
        <v>150400</v>
      </c>
    </row>
    <row r="35" spans="1:7" ht="38.25" x14ac:dyDescent="0.2">
      <c r="A35" s="43"/>
      <c r="B35" s="18" t="s">
        <v>45</v>
      </c>
      <c r="C35" s="18" t="s">
        <v>12</v>
      </c>
      <c r="D35" s="10" t="s">
        <v>30</v>
      </c>
      <c r="E35" s="7">
        <f t="shared" si="1"/>
        <v>428000</v>
      </c>
      <c r="F35" s="7">
        <v>0</v>
      </c>
      <c r="G35" s="39">
        <v>428000</v>
      </c>
    </row>
    <row r="36" spans="1:7" ht="38.25" x14ac:dyDescent="0.2">
      <c r="A36" s="43"/>
      <c r="B36" s="52" t="s">
        <v>46</v>
      </c>
      <c r="C36" s="18" t="s">
        <v>12</v>
      </c>
      <c r="D36" s="10" t="s">
        <v>30</v>
      </c>
      <c r="E36" s="7">
        <f t="shared" si="1"/>
        <v>175788.28</v>
      </c>
      <c r="F36" s="7">
        <v>0</v>
      </c>
      <c r="G36" s="39">
        <f>103870.28+71918</f>
        <v>175788.28</v>
      </c>
    </row>
    <row r="37" spans="1:7" ht="38.25" x14ac:dyDescent="0.2">
      <c r="A37" s="43"/>
      <c r="B37" s="56"/>
      <c r="C37" s="28" t="s">
        <v>136</v>
      </c>
      <c r="D37" s="10" t="s">
        <v>30</v>
      </c>
      <c r="E37" s="7">
        <f t="shared" si="1"/>
        <v>22206.9</v>
      </c>
      <c r="F37" s="7">
        <v>0</v>
      </c>
      <c r="G37" s="39">
        <v>22206.9</v>
      </c>
    </row>
    <row r="38" spans="1:7" ht="38.25" x14ac:dyDescent="0.2">
      <c r="A38" s="43"/>
      <c r="B38" s="53"/>
      <c r="C38" s="28" t="s">
        <v>137</v>
      </c>
      <c r="D38" s="10" t="s">
        <v>30</v>
      </c>
      <c r="E38" s="7">
        <f t="shared" si="1"/>
        <v>23521.919999999998</v>
      </c>
      <c r="F38" s="7">
        <v>0</v>
      </c>
      <c r="G38" s="39">
        <v>23521.919999999998</v>
      </c>
    </row>
    <row r="39" spans="1:7" ht="51" x14ac:dyDescent="0.2">
      <c r="A39" s="43"/>
      <c r="B39" s="60" t="s">
        <v>24</v>
      </c>
      <c r="C39" s="14" t="s">
        <v>171</v>
      </c>
      <c r="D39" s="10" t="s">
        <v>30</v>
      </c>
      <c r="E39" s="7">
        <f t="shared" si="1"/>
        <v>1746888.55</v>
      </c>
      <c r="F39" s="7">
        <v>0</v>
      </c>
      <c r="G39" s="7">
        <f>1796168.8-49280.25</f>
        <v>1746888.55</v>
      </c>
    </row>
    <row r="40" spans="1:7" ht="38.25" x14ac:dyDescent="0.2">
      <c r="A40" s="43"/>
      <c r="B40" s="61"/>
      <c r="C40" s="14" t="s">
        <v>181</v>
      </c>
      <c r="D40" s="10" t="s">
        <v>30</v>
      </c>
      <c r="E40" s="7">
        <f t="shared" si="1"/>
        <v>1173827</v>
      </c>
      <c r="F40" s="7">
        <v>0</v>
      </c>
      <c r="G40" s="7">
        <v>1173827</v>
      </c>
    </row>
    <row r="41" spans="1:7" ht="38.25" x14ac:dyDescent="0.2">
      <c r="A41" s="43"/>
      <c r="B41" s="61"/>
      <c r="C41" s="50" t="s">
        <v>26</v>
      </c>
      <c r="D41" s="10" t="s">
        <v>30</v>
      </c>
      <c r="E41" s="7">
        <f t="shared" si="1"/>
        <v>571939.06999999995</v>
      </c>
      <c r="F41" s="7">
        <v>0</v>
      </c>
      <c r="G41" s="7">
        <f>845822.2-273883.13</f>
        <v>571939.06999999995</v>
      </c>
    </row>
    <row r="42" spans="1:7" ht="75.75" customHeight="1" x14ac:dyDescent="0.2">
      <c r="A42" s="43"/>
      <c r="B42" s="62"/>
      <c r="C42" s="51"/>
      <c r="D42" s="6" t="s">
        <v>31</v>
      </c>
      <c r="E42" s="8">
        <f t="shared" si="1"/>
        <v>2258383.13</v>
      </c>
      <c r="F42" s="7">
        <v>1484500</v>
      </c>
      <c r="G42" s="8">
        <f>500000+273883.13</f>
        <v>773883.13</v>
      </c>
    </row>
    <row r="43" spans="1:7" ht="38.25" x14ac:dyDescent="0.2">
      <c r="A43" s="43"/>
      <c r="B43" s="52" t="s">
        <v>47</v>
      </c>
      <c r="C43" s="18" t="s">
        <v>12</v>
      </c>
      <c r="D43" s="10" t="s">
        <v>30</v>
      </c>
      <c r="E43" s="8">
        <f t="shared" si="1"/>
        <v>99000</v>
      </c>
      <c r="F43" s="7">
        <v>0</v>
      </c>
      <c r="G43" s="39">
        <v>99000</v>
      </c>
    </row>
    <row r="44" spans="1:7" ht="38.25" x14ac:dyDescent="0.2">
      <c r="A44" s="43"/>
      <c r="B44" s="53"/>
      <c r="C44" s="27" t="s">
        <v>138</v>
      </c>
      <c r="D44" s="10" t="s">
        <v>30</v>
      </c>
      <c r="E44" s="8">
        <f t="shared" si="1"/>
        <v>103000</v>
      </c>
      <c r="F44" s="7">
        <v>0</v>
      </c>
      <c r="G44" s="39">
        <v>103000</v>
      </c>
    </row>
    <row r="45" spans="1:7" ht="38.25" x14ac:dyDescent="0.2">
      <c r="A45" s="43"/>
      <c r="B45" s="18" t="s">
        <v>48</v>
      </c>
      <c r="C45" s="18" t="s">
        <v>49</v>
      </c>
      <c r="D45" s="10" t="s">
        <v>30</v>
      </c>
      <c r="E45" s="8">
        <f t="shared" si="1"/>
        <v>80000</v>
      </c>
      <c r="F45" s="7">
        <v>0</v>
      </c>
      <c r="G45" s="39">
        <v>80000</v>
      </c>
    </row>
    <row r="46" spans="1:7" ht="38.25" x14ac:dyDescent="0.2">
      <c r="A46" s="43"/>
      <c r="B46" s="52" t="s">
        <v>50</v>
      </c>
      <c r="C46" s="18" t="s">
        <v>38</v>
      </c>
      <c r="D46" s="10" t="s">
        <v>30</v>
      </c>
      <c r="E46" s="8">
        <f t="shared" si="1"/>
        <v>119634</v>
      </c>
      <c r="F46" s="7">
        <v>0</v>
      </c>
      <c r="G46" s="39">
        <v>119634</v>
      </c>
    </row>
    <row r="47" spans="1:7" ht="72" x14ac:dyDescent="0.2">
      <c r="A47" s="43"/>
      <c r="B47" s="56"/>
      <c r="C47" s="29" t="s">
        <v>139</v>
      </c>
      <c r="D47" s="10" t="s">
        <v>30</v>
      </c>
      <c r="E47" s="8">
        <f t="shared" si="1"/>
        <v>110000</v>
      </c>
      <c r="F47" s="7">
        <v>0</v>
      </c>
      <c r="G47" s="39">
        <v>110000</v>
      </c>
    </row>
    <row r="48" spans="1:7" ht="72" x14ac:dyDescent="0.2">
      <c r="A48" s="43"/>
      <c r="B48" s="53"/>
      <c r="C48" s="29" t="s">
        <v>140</v>
      </c>
      <c r="D48" s="10" t="s">
        <v>30</v>
      </c>
      <c r="E48" s="8">
        <f t="shared" si="1"/>
        <v>110000</v>
      </c>
      <c r="F48" s="7">
        <v>0</v>
      </c>
      <c r="G48" s="39">
        <v>110000</v>
      </c>
    </row>
    <row r="49" spans="1:7" ht="38.25" x14ac:dyDescent="0.2">
      <c r="A49" s="43"/>
      <c r="B49" s="18" t="s">
        <v>51</v>
      </c>
      <c r="C49" s="18" t="s">
        <v>12</v>
      </c>
      <c r="D49" s="10" t="s">
        <v>30</v>
      </c>
      <c r="E49" s="8">
        <f t="shared" si="1"/>
        <v>96100</v>
      </c>
      <c r="F49" s="7">
        <v>0</v>
      </c>
      <c r="G49" s="39">
        <v>96100</v>
      </c>
    </row>
    <row r="50" spans="1:7" ht="38.25" x14ac:dyDescent="0.2">
      <c r="A50" s="43"/>
      <c r="B50" s="18" t="s">
        <v>52</v>
      </c>
      <c r="C50" s="18" t="s">
        <v>12</v>
      </c>
      <c r="D50" s="10" t="s">
        <v>30</v>
      </c>
      <c r="E50" s="8">
        <f t="shared" si="1"/>
        <v>133055</v>
      </c>
      <c r="F50" s="7">
        <v>0</v>
      </c>
      <c r="G50" s="39">
        <v>133055</v>
      </c>
    </row>
    <row r="51" spans="1:7" ht="38.25" x14ac:dyDescent="0.2">
      <c r="A51" s="43"/>
      <c r="B51" s="18" t="s">
        <v>53</v>
      </c>
      <c r="C51" s="18" t="s">
        <v>12</v>
      </c>
      <c r="D51" s="10" t="s">
        <v>30</v>
      </c>
      <c r="E51" s="8">
        <f t="shared" si="1"/>
        <v>113651.46</v>
      </c>
      <c r="F51" s="7">
        <v>0</v>
      </c>
      <c r="G51" s="39">
        <v>113651.46</v>
      </c>
    </row>
    <row r="52" spans="1:7" ht="51" x14ac:dyDescent="0.2">
      <c r="A52" s="43"/>
      <c r="B52" s="18" t="s">
        <v>54</v>
      </c>
      <c r="C52" s="18" t="s">
        <v>55</v>
      </c>
      <c r="D52" s="10" t="s">
        <v>30</v>
      </c>
      <c r="E52" s="8">
        <f t="shared" si="1"/>
        <v>99300</v>
      </c>
      <c r="F52" s="7">
        <v>0</v>
      </c>
      <c r="G52" s="39">
        <f>66000+33300</f>
        <v>99300</v>
      </c>
    </row>
    <row r="53" spans="1:7" ht="38.25" x14ac:dyDescent="0.2">
      <c r="A53" s="43"/>
      <c r="B53" s="52" t="s">
        <v>119</v>
      </c>
      <c r="C53" s="18" t="s">
        <v>12</v>
      </c>
      <c r="D53" s="10" t="s">
        <v>30</v>
      </c>
      <c r="E53" s="25">
        <f t="shared" si="1"/>
        <v>286900</v>
      </c>
      <c r="F53" s="36">
        <v>0</v>
      </c>
      <c r="G53" s="39">
        <v>286900</v>
      </c>
    </row>
    <row r="54" spans="1:7" ht="38.25" x14ac:dyDescent="0.2">
      <c r="A54" s="43"/>
      <c r="B54" s="53"/>
      <c r="C54" s="18" t="s">
        <v>141</v>
      </c>
      <c r="D54" s="10" t="s">
        <v>30</v>
      </c>
      <c r="E54" s="25">
        <f t="shared" si="1"/>
        <v>2255110</v>
      </c>
      <c r="F54" s="36">
        <v>0</v>
      </c>
      <c r="G54" s="39">
        <v>2255110</v>
      </c>
    </row>
    <row r="55" spans="1:7" ht="38.25" x14ac:dyDescent="0.2">
      <c r="A55" s="43"/>
      <c r="B55" s="18" t="s">
        <v>56</v>
      </c>
      <c r="C55" s="18" t="s">
        <v>12</v>
      </c>
      <c r="D55" s="10" t="s">
        <v>30</v>
      </c>
      <c r="E55" s="8">
        <f t="shared" si="1"/>
        <v>190300</v>
      </c>
      <c r="F55" s="7">
        <v>0</v>
      </c>
      <c r="G55" s="39">
        <v>190300</v>
      </c>
    </row>
    <row r="56" spans="1:7" ht="38.25" x14ac:dyDescent="0.2">
      <c r="A56" s="43"/>
      <c r="B56" s="18" t="s">
        <v>57</v>
      </c>
      <c r="C56" s="18" t="s">
        <v>12</v>
      </c>
      <c r="D56" s="10" t="s">
        <v>30</v>
      </c>
      <c r="E56" s="8">
        <f t="shared" si="1"/>
        <v>71825</v>
      </c>
      <c r="F56" s="7">
        <v>0</v>
      </c>
      <c r="G56" s="39">
        <v>71825</v>
      </c>
    </row>
    <row r="57" spans="1:7" ht="38.25" x14ac:dyDescent="0.2">
      <c r="A57" s="43"/>
      <c r="B57" s="18" t="s">
        <v>58</v>
      </c>
      <c r="C57" s="18" t="s">
        <v>12</v>
      </c>
      <c r="D57" s="10" t="s">
        <v>30</v>
      </c>
      <c r="E57" s="8">
        <f t="shared" si="1"/>
        <v>255000</v>
      </c>
      <c r="F57" s="7">
        <v>0</v>
      </c>
      <c r="G57" s="39">
        <f>256050-1050</f>
        <v>255000</v>
      </c>
    </row>
    <row r="58" spans="1:7" ht="38.25" x14ac:dyDescent="0.2">
      <c r="A58" s="43"/>
      <c r="B58" s="18" t="s">
        <v>59</v>
      </c>
      <c r="C58" s="18" t="s">
        <v>12</v>
      </c>
      <c r="D58" s="10" t="s">
        <v>30</v>
      </c>
      <c r="E58" s="8">
        <f t="shared" si="1"/>
        <v>112000</v>
      </c>
      <c r="F58" s="7">
        <v>0</v>
      </c>
      <c r="G58" s="39">
        <v>112000</v>
      </c>
    </row>
    <row r="59" spans="1:7" ht="38.25" x14ac:dyDescent="0.2">
      <c r="A59" s="43"/>
      <c r="B59" s="18" t="s">
        <v>60</v>
      </c>
      <c r="C59" s="18" t="s">
        <v>12</v>
      </c>
      <c r="D59" s="10" t="s">
        <v>30</v>
      </c>
      <c r="E59" s="8">
        <f t="shared" si="1"/>
        <v>79800</v>
      </c>
      <c r="F59" s="7">
        <v>0</v>
      </c>
      <c r="G59" s="39">
        <v>79800</v>
      </c>
    </row>
    <row r="60" spans="1:7" ht="38.25" x14ac:dyDescent="0.2">
      <c r="A60" s="43"/>
      <c r="B60" s="52" t="s">
        <v>142</v>
      </c>
      <c r="C60" s="30" t="s">
        <v>141</v>
      </c>
      <c r="D60" s="10" t="s">
        <v>30</v>
      </c>
      <c r="E60" s="8">
        <f t="shared" si="1"/>
        <v>338570</v>
      </c>
      <c r="F60" s="7">
        <v>0</v>
      </c>
      <c r="G60" s="39">
        <v>338570</v>
      </c>
    </row>
    <row r="61" spans="1:7" ht="38.25" x14ac:dyDescent="0.2">
      <c r="A61" s="43"/>
      <c r="B61" s="53"/>
      <c r="C61" s="20" t="s">
        <v>143</v>
      </c>
      <c r="D61" s="10" t="s">
        <v>30</v>
      </c>
      <c r="E61" s="8">
        <f t="shared" si="1"/>
        <v>1841570</v>
      </c>
      <c r="F61" s="7">
        <v>0</v>
      </c>
      <c r="G61" s="39">
        <v>1841570</v>
      </c>
    </row>
    <row r="62" spans="1:7" ht="38.25" customHeight="1" x14ac:dyDescent="0.2">
      <c r="A62" s="43"/>
      <c r="B62" s="52" t="s">
        <v>108</v>
      </c>
      <c r="C62" s="18" t="s">
        <v>38</v>
      </c>
      <c r="D62" s="50" t="s">
        <v>30</v>
      </c>
      <c r="E62" s="8">
        <f t="shared" si="1"/>
        <v>80000</v>
      </c>
      <c r="F62" s="7">
        <v>0</v>
      </c>
      <c r="G62" s="39">
        <v>80000</v>
      </c>
    </row>
    <row r="63" spans="1:7" x14ac:dyDescent="0.2">
      <c r="A63" s="43"/>
      <c r="B63" s="53"/>
      <c r="C63" s="18" t="s">
        <v>61</v>
      </c>
      <c r="D63" s="51"/>
      <c r="E63" s="8">
        <f t="shared" si="1"/>
        <v>54590</v>
      </c>
      <c r="F63" s="7">
        <v>0</v>
      </c>
      <c r="G63" s="39">
        <v>54590</v>
      </c>
    </row>
    <row r="64" spans="1:7" x14ac:dyDescent="0.2">
      <c r="A64" s="43"/>
      <c r="B64" s="47" t="s">
        <v>10</v>
      </c>
      <c r="C64" s="47"/>
      <c r="D64" s="12"/>
      <c r="E64" s="11">
        <f>SUM(E7:E63)</f>
        <v>18658677.16</v>
      </c>
      <c r="F64" s="11">
        <f>SUM(F7:F63)</f>
        <v>1484500</v>
      </c>
      <c r="G64" s="11">
        <f>SUM(G7:G63)</f>
        <v>17174177.160000004</v>
      </c>
    </row>
    <row r="65" spans="1:7" ht="13.5" x14ac:dyDescent="0.2">
      <c r="A65" s="44"/>
      <c r="B65" s="45" t="s">
        <v>116</v>
      </c>
      <c r="C65" s="45"/>
      <c r="D65" s="45"/>
      <c r="E65" s="23">
        <f>F65+G65</f>
        <v>342855.92</v>
      </c>
      <c r="F65" s="23"/>
      <c r="G65" s="23">
        <f>G10+G12+G46+G62+G38</f>
        <v>342855.92</v>
      </c>
    </row>
    <row r="66" spans="1:7" ht="59.25" customHeight="1" x14ac:dyDescent="0.2">
      <c r="A66" s="42" t="s">
        <v>27</v>
      </c>
      <c r="B66" s="52" t="s">
        <v>63</v>
      </c>
      <c r="C66" s="18" t="s">
        <v>170</v>
      </c>
      <c r="D66" s="60" t="s">
        <v>30</v>
      </c>
      <c r="E66" s="8">
        <f>F66+G66</f>
        <v>56017.2</v>
      </c>
      <c r="F66" s="8">
        <v>0</v>
      </c>
      <c r="G66" s="39">
        <v>56017.2</v>
      </c>
    </row>
    <row r="67" spans="1:7" x14ac:dyDescent="0.2">
      <c r="A67" s="43"/>
      <c r="B67" s="56"/>
      <c r="C67" s="18" t="s">
        <v>64</v>
      </c>
      <c r="D67" s="61"/>
      <c r="E67" s="8">
        <f t="shared" ref="E67:E76" si="3">F67+G67</f>
        <v>339195.4</v>
      </c>
      <c r="F67" s="8">
        <v>0</v>
      </c>
      <c r="G67" s="39">
        <f>169595.4+169600</f>
        <v>339195.4</v>
      </c>
    </row>
    <row r="68" spans="1:7" x14ac:dyDescent="0.2">
      <c r="A68" s="43"/>
      <c r="B68" s="56"/>
      <c r="C68" s="18" t="s">
        <v>65</v>
      </c>
      <c r="D68" s="61"/>
      <c r="E68" s="8">
        <f t="shared" si="3"/>
        <v>99969</v>
      </c>
      <c r="F68" s="8">
        <v>0</v>
      </c>
      <c r="G68" s="39">
        <v>99969</v>
      </c>
    </row>
    <row r="69" spans="1:7" ht="25.5" x14ac:dyDescent="0.2">
      <c r="A69" s="43"/>
      <c r="B69" s="53"/>
      <c r="C69" s="18" t="s">
        <v>95</v>
      </c>
      <c r="D69" s="62"/>
      <c r="E69" s="8">
        <f t="shared" si="3"/>
        <v>100000</v>
      </c>
      <c r="F69" s="8">
        <v>0</v>
      </c>
      <c r="G69" s="39">
        <v>100000</v>
      </c>
    </row>
    <row r="70" spans="1:7" ht="38.25" x14ac:dyDescent="0.2">
      <c r="A70" s="43"/>
      <c r="B70" s="52" t="s">
        <v>96</v>
      </c>
      <c r="C70" s="18" t="s">
        <v>95</v>
      </c>
      <c r="D70" s="10" t="s">
        <v>30</v>
      </c>
      <c r="E70" s="8">
        <f t="shared" si="3"/>
        <v>99900</v>
      </c>
      <c r="F70" s="8">
        <v>0</v>
      </c>
      <c r="G70" s="39">
        <f>100000-100</f>
        <v>99900</v>
      </c>
    </row>
    <row r="71" spans="1:7" ht="38.25" x14ac:dyDescent="0.2">
      <c r="A71" s="43"/>
      <c r="B71" s="56"/>
      <c r="C71" s="18" t="s">
        <v>36</v>
      </c>
      <c r="D71" s="10" t="s">
        <v>30</v>
      </c>
      <c r="E71" s="25">
        <f t="shared" si="3"/>
        <v>301061.18000000005</v>
      </c>
      <c r="F71" s="8">
        <v>0</v>
      </c>
      <c r="G71" s="39">
        <f>301676.78-615.6</f>
        <v>301061.18000000005</v>
      </c>
    </row>
    <row r="72" spans="1:7" ht="38.25" x14ac:dyDescent="0.2">
      <c r="A72" s="43"/>
      <c r="B72" s="53"/>
      <c r="C72" s="18" t="s">
        <v>12</v>
      </c>
      <c r="D72" s="10" t="s">
        <v>30</v>
      </c>
      <c r="E72" s="25">
        <f t="shared" si="3"/>
        <v>935896.99</v>
      </c>
      <c r="F72" s="8">
        <v>0</v>
      </c>
      <c r="G72" s="39">
        <f>632866.84+303030.15</f>
        <v>935896.99</v>
      </c>
    </row>
    <row r="73" spans="1:7" ht="38.25" x14ac:dyDescent="0.2">
      <c r="A73" s="43"/>
      <c r="B73" s="52" t="s">
        <v>66</v>
      </c>
      <c r="C73" s="18" t="s">
        <v>67</v>
      </c>
      <c r="D73" s="16" t="s">
        <v>30</v>
      </c>
      <c r="E73" s="8">
        <f t="shared" si="3"/>
        <v>147952</v>
      </c>
      <c r="F73" s="8">
        <v>0</v>
      </c>
      <c r="G73" s="39">
        <v>147952</v>
      </c>
    </row>
    <row r="74" spans="1:7" ht="38.25" x14ac:dyDescent="0.2">
      <c r="A74" s="43"/>
      <c r="B74" s="56"/>
      <c r="C74" s="18" t="s">
        <v>12</v>
      </c>
      <c r="D74" s="16" t="s">
        <v>30</v>
      </c>
      <c r="E74" s="8">
        <f t="shared" si="3"/>
        <v>692000</v>
      </c>
      <c r="F74" s="8">
        <v>0</v>
      </c>
      <c r="G74" s="39">
        <f>795150-103150</f>
        <v>692000</v>
      </c>
    </row>
    <row r="75" spans="1:7" ht="38.25" customHeight="1" x14ac:dyDescent="0.2">
      <c r="A75" s="43"/>
      <c r="B75" s="52" t="s">
        <v>68</v>
      </c>
      <c r="C75" s="18" t="s">
        <v>12</v>
      </c>
      <c r="D75" s="50" t="s">
        <v>30</v>
      </c>
      <c r="E75" s="8">
        <f t="shared" si="3"/>
        <v>673200</v>
      </c>
      <c r="F75" s="8">
        <v>0</v>
      </c>
      <c r="G75" s="39">
        <f>182000+390000+101200</f>
        <v>673200</v>
      </c>
    </row>
    <row r="76" spans="1:7" ht="25.5" x14ac:dyDescent="0.2">
      <c r="A76" s="43"/>
      <c r="B76" s="53"/>
      <c r="C76" s="18" t="s">
        <v>95</v>
      </c>
      <c r="D76" s="51"/>
      <c r="E76" s="8">
        <f t="shared" si="3"/>
        <v>100000</v>
      </c>
      <c r="F76" s="8">
        <v>0</v>
      </c>
      <c r="G76" s="39">
        <v>100000</v>
      </c>
    </row>
    <row r="77" spans="1:7" ht="63.75" x14ac:dyDescent="0.2">
      <c r="A77" s="43"/>
      <c r="B77" s="48" t="s">
        <v>20</v>
      </c>
      <c r="C77" s="16" t="s">
        <v>182</v>
      </c>
      <c r="D77" s="10" t="s">
        <v>30</v>
      </c>
      <c r="E77" s="8">
        <f t="shared" ref="E77:E100" si="4">F77+G77</f>
        <v>6124210</v>
      </c>
      <c r="F77" s="7">
        <v>0</v>
      </c>
      <c r="G77" s="8">
        <f>4094170+1020174-5114344+6124210</f>
        <v>6124210</v>
      </c>
    </row>
    <row r="78" spans="1:7" ht="60" x14ac:dyDescent="0.2">
      <c r="A78" s="43"/>
      <c r="B78" s="63"/>
      <c r="C78" s="30" t="s">
        <v>144</v>
      </c>
      <c r="D78" s="10" t="s">
        <v>30</v>
      </c>
      <c r="E78" s="8">
        <f t="shared" si="4"/>
        <v>6644258.2000000002</v>
      </c>
      <c r="F78" s="7">
        <v>0</v>
      </c>
      <c r="G78" s="8">
        <v>6644258.2000000002</v>
      </c>
    </row>
    <row r="79" spans="1:7" ht="38.25" x14ac:dyDescent="0.2">
      <c r="A79" s="43"/>
      <c r="B79" s="63"/>
      <c r="C79" s="30" t="s">
        <v>145</v>
      </c>
      <c r="D79" s="10" t="s">
        <v>30</v>
      </c>
      <c r="E79" s="8">
        <f t="shared" si="4"/>
        <v>760736.4</v>
      </c>
      <c r="F79" s="7">
        <v>0</v>
      </c>
      <c r="G79" s="8">
        <v>760736.4</v>
      </c>
    </row>
    <row r="80" spans="1:7" ht="60" x14ac:dyDescent="0.2">
      <c r="A80" s="43"/>
      <c r="B80" s="63"/>
      <c r="C80" s="30" t="s">
        <v>146</v>
      </c>
      <c r="D80" s="10" t="s">
        <v>30</v>
      </c>
      <c r="E80" s="8">
        <f t="shared" si="4"/>
        <v>461394</v>
      </c>
      <c r="F80" s="7">
        <v>0</v>
      </c>
      <c r="G80" s="8">
        <v>461394</v>
      </c>
    </row>
    <row r="81" spans="1:7" ht="48" x14ac:dyDescent="0.2">
      <c r="A81" s="43"/>
      <c r="B81" s="63"/>
      <c r="C81" s="31" t="s">
        <v>147</v>
      </c>
      <c r="D81" s="10" t="s">
        <v>30</v>
      </c>
      <c r="E81" s="8">
        <f t="shared" si="4"/>
        <v>1105712.3999999999</v>
      </c>
      <c r="F81" s="7">
        <v>0</v>
      </c>
      <c r="G81" s="8">
        <v>1105712.3999999999</v>
      </c>
    </row>
    <row r="82" spans="1:7" ht="35.25" customHeight="1" x14ac:dyDescent="0.2">
      <c r="A82" s="43"/>
      <c r="B82" s="63"/>
      <c r="C82" s="31" t="s">
        <v>174</v>
      </c>
      <c r="D82" s="10" t="s">
        <v>30</v>
      </c>
      <c r="E82" s="8">
        <f t="shared" si="4"/>
        <v>3943726</v>
      </c>
      <c r="F82" s="7">
        <v>0</v>
      </c>
      <c r="G82" s="8">
        <v>3943726</v>
      </c>
    </row>
    <row r="83" spans="1:7" ht="38.25" x14ac:dyDescent="0.2">
      <c r="A83" s="43"/>
      <c r="B83" s="63"/>
      <c r="C83" s="18" t="s">
        <v>95</v>
      </c>
      <c r="D83" s="10" t="s">
        <v>30</v>
      </c>
      <c r="E83" s="8">
        <f>F83+G83</f>
        <v>100000</v>
      </c>
      <c r="F83" s="7">
        <v>0</v>
      </c>
      <c r="G83" s="8">
        <v>100000</v>
      </c>
    </row>
    <row r="84" spans="1:7" ht="38.25" x14ac:dyDescent="0.2">
      <c r="A84" s="43"/>
      <c r="B84" s="63"/>
      <c r="C84" s="18" t="s">
        <v>69</v>
      </c>
      <c r="D84" s="10" t="s">
        <v>30</v>
      </c>
      <c r="E84" s="8">
        <f>F84+G84</f>
        <v>35000</v>
      </c>
      <c r="F84" s="7">
        <v>0</v>
      </c>
      <c r="G84" s="39">
        <v>35000</v>
      </c>
    </row>
    <row r="85" spans="1:7" ht="63.75" x14ac:dyDescent="0.2">
      <c r="A85" s="43"/>
      <c r="B85" s="63"/>
      <c r="C85" s="16" t="s">
        <v>114</v>
      </c>
      <c r="D85" s="10" t="s">
        <v>115</v>
      </c>
      <c r="E85" s="8">
        <f t="shared" si="4"/>
        <v>22045440</v>
      </c>
      <c r="F85" s="7">
        <v>21465440</v>
      </c>
      <c r="G85" s="8">
        <v>580000</v>
      </c>
    </row>
    <row r="86" spans="1:7" ht="51" x14ac:dyDescent="0.2">
      <c r="A86" s="43"/>
      <c r="B86" s="48" t="s">
        <v>11</v>
      </c>
      <c r="C86" s="6" t="s">
        <v>12</v>
      </c>
      <c r="D86" s="6" t="s">
        <v>33</v>
      </c>
      <c r="E86" s="8">
        <f t="shared" si="4"/>
        <v>1133500</v>
      </c>
      <c r="F86" s="7">
        <v>1023500</v>
      </c>
      <c r="G86" s="8">
        <v>110000</v>
      </c>
    </row>
    <row r="87" spans="1:7" ht="38.25" x14ac:dyDescent="0.2">
      <c r="A87" s="43"/>
      <c r="B87" s="63"/>
      <c r="C87" s="6" t="s">
        <v>12</v>
      </c>
      <c r="D87" s="10" t="s">
        <v>30</v>
      </c>
      <c r="E87" s="8">
        <f t="shared" si="4"/>
        <v>79600</v>
      </c>
      <c r="F87" s="7">
        <v>0</v>
      </c>
      <c r="G87" s="8">
        <v>79600</v>
      </c>
    </row>
    <row r="88" spans="1:7" ht="38.25" x14ac:dyDescent="0.2">
      <c r="A88" s="43"/>
      <c r="B88" s="63"/>
      <c r="C88" s="18" t="s">
        <v>97</v>
      </c>
      <c r="D88" s="10" t="s">
        <v>30</v>
      </c>
      <c r="E88" s="8">
        <f t="shared" si="4"/>
        <v>200000</v>
      </c>
      <c r="F88" s="7">
        <v>0</v>
      </c>
      <c r="G88" s="8">
        <v>200000</v>
      </c>
    </row>
    <row r="89" spans="1:7" ht="38.25" x14ac:dyDescent="0.2">
      <c r="A89" s="43"/>
      <c r="B89" s="49"/>
      <c r="C89" s="18" t="s">
        <v>70</v>
      </c>
      <c r="D89" s="10" t="s">
        <v>30</v>
      </c>
      <c r="E89" s="8">
        <f t="shared" si="4"/>
        <v>55000</v>
      </c>
      <c r="F89" s="7">
        <v>0</v>
      </c>
      <c r="G89" s="39">
        <v>55000</v>
      </c>
    </row>
    <row r="90" spans="1:7" ht="38.25" x14ac:dyDescent="0.2">
      <c r="A90" s="43"/>
      <c r="B90" s="21" t="s">
        <v>98</v>
      </c>
      <c r="C90" s="18" t="s">
        <v>97</v>
      </c>
      <c r="D90" s="10" t="s">
        <v>30</v>
      </c>
      <c r="E90" s="8">
        <f t="shared" si="4"/>
        <v>178000</v>
      </c>
      <c r="F90" s="7">
        <v>0</v>
      </c>
      <c r="G90" s="39">
        <f>200000-22000</f>
        <v>178000</v>
      </c>
    </row>
    <row r="91" spans="1:7" ht="38.25" customHeight="1" x14ac:dyDescent="0.2">
      <c r="A91" s="43"/>
      <c r="B91" s="52" t="s">
        <v>71</v>
      </c>
      <c r="C91" s="18" t="s">
        <v>12</v>
      </c>
      <c r="D91" s="16" t="s">
        <v>30</v>
      </c>
      <c r="E91" s="8">
        <f t="shared" si="4"/>
        <v>97500</v>
      </c>
      <c r="F91" s="7">
        <v>0</v>
      </c>
      <c r="G91" s="39">
        <v>97500</v>
      </c>
    </row>
    <row r="92" spans="1:7" ht="38.25" x14ac:dyDescent="0.2">
      <c r="A92" s="43"/>
      <c r="B92" s="56"/>
      <c r="C92" s="18" t="s">
        <v>72</v>
      </c>
      <c r="D92" s="16" t="s">
        <v>30</v>
      </c>
      <c r="E92" s="8">
        <f t="shared" si="4"/>
        <v>32500</v>
      </c>
      <c r="F92" s="7">
        <v>0</v>
      </c>
      <c r="G92" s="39">
        <v>32500</v>
      </c>
    </row>
    <row r="93" spans="1:7" ht="38.25" x14ac:dyDescent="0.2">
      <c r="A93" s="43"/>
      <c r="B93" s="53"/>
      <c r="C93" s="20" t="s">
        <v>148</v>
      </c>
      <c r="D93" s="16" t="s">
        <v>30</v>
      </c>
      <c r="E93" s="8">
        <f t="shared" si="4"/>
        <v>1443300</v>
      </c>
      <c r="F93" s="7">
        <v>0</v>
      </c>
      <c r="G93" s="39">
        <v>1443300</v>
      </c>
    </row>
    <row r="94" spans="1:7" ht="38.25" x14ac:dyDescent="0.2">
      <c r="A94" s="43"/>
      <c r="B94" s="48" t="s">
        <v>22</v>
      </c>
      <c r="C94" s="6" t="s">
        <v>32</v>
      </c>
      <c r="D94" s="16" t="s">
        <v>30</v>
      </c>
      <c r="E94" s="8">
        <f t="shared" si="4"/>
        <v>2991509.52</v>
      </c>
      <c r="F94" s="7">
        <v>0</v>
      </c>
      <c r="G94" s="8">
        <f>2452350+788000-248840.48</f>
        <v>2991509.52</v>
      </c>
    </row>
    <row r="95" spans="1:7" ht="38.25" x14ac:dyDescent="0.2">
      <c r="A95" s="43"/>
      <c r="B95" s="63"/>
      <c r="C95" s="18" t="s">
        <v>97</v>
      </c>
      <c r="D95" s="16" t="s">
        <v>30</v>
      </c>
      <c r="E95" s="8">
        <f t="shared" si="4"/>
        <v>200000</v>
      </c>
      <c r="F95" s="7">
        <v>0</v>
      </c>
      <c r="G95" s="8">
        <v>200000</v>
      </c>
    </row>
    <row r="96" spans="1:7" ht="38.25" x14ac:dyDescent="0.2">
      <c r="A96" s="43"/>
      <c r="B96" s="63"/>
      <c r="C96" s="6" t="s">
        <v>183</v>
      </c>
      <c r="D96" s="16" t="s">
        <v>30</v>
      </c>
      <c r="E96" s="8">
        <f t="shared" si="4"/>
        <v>165200</v>
      </c>
      <c r="F96" s="7">
        <v>0</v>
      </c>
      <c r="G96" s="8">
        <v>165200</v>
      </c>
    </row>
    <row r="97" spans="1:7" ht="38.25" x14ac:dyDescent="0.2">
      <c r="A97" s="43"/>
      <c r="B97" s="49"/>
      <c r="C97" s="30" t="s">
        <v>149</v>
      </c>
      <c r="D97" s="16" t="s">
        <v>30</v>
      </c>
      <c r="E97" s="8">
        <f t="shared" si="4"/>
        <v>559960.80000000005</v>
      </c>
      <c r="F97" s="7">
        <v>0</v>
      </c>
      <c r="G97" s="8">
        <f>162263.09+397697.71</f>
        <v>559960.80000000005</v>
      </c>
    </row>
    <row r="98" spans="1:7" ht="25.5" customHeight="1" x14ac:dyDescent="0.2">
      <c r="A98" s="43"/>
      <c r="B98" s="48" t="s">
        <v>73</v>
      </c>
      <c r="C98" s="18" t="s">
        <v>95</v>
      </c>
      <c r="D98" s="50" t="s">
        <v>30</v>
      </c>
      <c r="E98" s="8">
        <f t="shared" si="4"/>
        <v>100000</v>
      </c>
      <c r="F98" s="7">
        <v>0</v>
      </c>
      <c r="G98" s="8">
        <v>100000</v>
      </c>
    </row>
    <row r="99" spans="1:7" x14ac:dyDescent="0.2">
      <c r="A99" s="43"/>
      <c r="B99" s="63"/>
      <c r="C99" s="18" t="s">
        <v>120</v>
      </c>
      <c r="D99" s="64"/>
      <c r="E99" s="8">
        <f t="shared" si="4"/>
        <v>2599955</v>
      </c>
      <c r="F99" s="7">
        <v>0</v>
      </c>
      <c r="G99" s="8">
        <f>2601400-1445</f>
        <v>2599955</v>
      </c>
    </row>
    <row r="100" spans="1:7" x14ac:dyDescent="0.2">
      <c r="A100" s="43"/>
      <c r="B100" s="63"/>
      <c r="C100" s="18" t="s">
        <v>12</v>
      </c>
      <c r="D100" s="64"/>
      <c r="E100" s="8">
        <f t="shared" si="4"/>
        <v>1233600</v>
      </c>
      <c r="F100" s="7">
        <v>0</v>
      </c>
      <c r="G100" s="8">
        <v>1233600</v>
      </c>
    </row>
    <row r="101" spans="1:7" ht="38.25" customHeight="1" x14ac:dyDescent="0.2">
      <c r="A101" s="43"/>
      <c r="B101" s="63"/>
      <c r="C101" s="18" t="s">
        <v>74</v>
      </c>
      <c r="D101" s="64"/>
      <c r="E101" s="8">
        <f t="shared" ref="E101:E127" si="5">F101+G101</f>
        <v>70000</v>
      </c>
      <c r="F101" s="7">
        <v>0</v>
      </c>
      <c r="G101" s="39">
        <v>70000</v>
      </c>
    </row>
    <row r="102" spans="1:7" ht="25.5" x14ac:dyDescent="0.2">
      <c r="A102" s="43"/>
      <c r="B102" s="63"/>
      <c r="C102" s="18" t="s">
        <v>87</v>
      </c>
      <c r="D102" s="64"/>
      <c r="E102" s="8">
        <f t="shared" si="5"/>
        <v>195315.12</v>
      </c>
      <c r="F102" s="7">
        <v>0</v>
      </c>
      <c r="G102" s="39">
        <f>150000+45315.12</f>
        <v>195315.12</v>
      </c>
    </row>
    <row r="103" spans="1:7" ht="36" x14ac:dyDescent="0.2">
      <c r="A103" s="43"/>
      <c r="B103" s="63"/>
      <c r="C103" s="32" t="s">
        <v>150</v>
      </c>
      <c r="D103" s="64"/>
      <c r="E103" s="8">
        <f t="shared" si="5"/>
        <v>327546.2</v>
      </c>
      <c r="F103" s="7">
        <v>0</v>
      </c>
      <c r="G103" s="39">
        <v>327546.2</v>
      </c>
    </row>
    <row r="104" spans="1:7" ht="25.5" x14ac:dyDescent="0.2">
      <c r="A104" s="43"/>
      <c r="B104" s="63"/>
      <c r="C104" s="18" t="s">
        <v>88</v>
      </c>
      <c r="D104" s="64"/>
      <c r="E104" s="8">
        <f t="shared" si="5"/>
        <v>19531.91</v>
      </c>
      <c r="F104" s="7">
        <v>0</v>
      </c>
      <c r="G104" s="39">
        <f>15000+4531.91</f>
        <v>19531.91</v>
      </c>
    </row>
    <row r="105" spans="1:7" ht="38.25" x14ac:dyDescent="0.2">
      <c r="A105" s="43"/>
      <c r="B105" s="63"/>
      <c r="C105" s="18" t="s">
        <v>75</v>
      </c>
      <c r="D105" s="64"/>
      <c r="E105" s="8">
        <f t="shared" si="5"/>
        <v>55000</v>
      </c>
      <c r="F105" s="7">
        <v>0</v>
      </c>
      <c r="G105" s="39">
        <f>35000+20000</f>
        <v>55000</v>
      </c>
    </row>
    <row r="106" spans="1:7" ht="38.25" x14ac:dyDescent="0.2">
      <c r="A106" s="43"/>
      <c r="B106" s="49"/>
      <c r="C106" s="20" t="s">
        <v>151</v>
      </c>
      <c r="D106" s="51"/>
      <c r="E106" s="8">
        <f t="shared" si="5"/>
        <v>331243.40000000002</v>
      </c>
      <c r="F106" s="7">
        <v>0</v>
      </c>
      <c r="G106" s="39">
        <v>331243.40000000002</v>
      </c>
    </row>
    <row r="107" spans="1:7" ht="25.5" customHeight="1" x14ac:dyDescent="0.2">
      <c r="A107" s="43"/>
      <c r="B107" s="48" t="s">
        <v>21</v>
      </c>
      <c r="C107" s="18" t="s">
        <v>95</v>
      </c>
      <c r="D107" s="50" t="s">
        <v>30</v>
      </c>
      <c r="E107" s="8">
        <f>F107+G107</f>
        <v>100000</v>
      </c>
      <c r="F107" s="7">
        <v>0</v>
      </c>
      <c r="G107" s="39">
        <v>100000</v>
      </c>
    </row>
    <row r="108" spans="1:7" ht="25.5" x14ac:dyDescent="0.2">
      <c r="A108" s="43"/>
      <c r="B108" s="63"/>
      <c r="C108" s="6" t="s">
        <v>110</v>
      </c>
      <c r="D108" s="64"/>
      <c r="E108" s="8">
        <f t="shared" ref="E108:E111" si="6">F108+G108</f>
        <v>228027.1</v>
      </c>
      <c r="F108" s="7">
        <v>0</v>
      </c>
      <c r="G108" s="8">
        <v>228027.1</v>
      </c>
    </row>
    <row r="109" spans="1:7" ht="38.25" x14ac:dyDescent="0.2">
      <c r="A109" s="43"/>
      <c r="B109" s="63"/>
      <c r="C109" s="6" t="s">
        <v>113</v>
      </c>
      <c r="D109" s="64"/>
      <c r="E109" s="8">
        <f t="shared" si="6"/>
        <v>61006.31</v>
      </c>
      <c r="F109" s="7">
        <v>0</v>
      </c>
      <c r="G109" s="8">
        <f>61006.31</f>
        <v>61006.31</v>
      </c>
    </row>
    <row r="110" spans="1:7" ht="25.5" x14ac:dyDescent="0.2">
      <c r="A110" s="43"/>
      <c r="B110" s="63"/>
      <c r="C110" s="6" t="s">
        <v>111</v>
      </c>
      <c r="D110" s="64"/>
      <c r="E110" s="8">
        <f t="shared" si="6"/>
        <v>12000.61</v>
      </c>
      <c r="F110" s="7">
        <v>0</v>
      </c>
      <c r="G110" s="8">
        <f>13223+12066.59-13288.98</f>
        <v>12000.61</v>
      </c>
    </row>
    <row r="111" spans="1:7" ht="25.5" x14ac:dyDescent="0.2">
      <c r="A111" s="43"/>
      <c r="B111" s="63"/>
      <c r="C111" s="6" t="s">
        <v>112</v>
      </c>
      <c r="D111" s="64"/>
      <c r="E111" s="8">
        <f t="shared" si="6"/>
        <v>20977</v>
      </c>
      <c r="F111" s="7">
        <v>0</v>
      </c>
      <c r="G111" s="8">
        <v>20977</v>
      </c>
    </row>
    <row r="112" spans="1:7" x14ac:dyDescent="0.2">
      <c r="A112" s="43"/>
      <c r="B112" s="63"/>
      <c r="C112" s="18" t="s">
        <v>12</v>
      </c>
      <c r="D112" s="64"/>
      <c r="E112" s="8">
        <f t="shared" si="5"/>
        <v>758000</v>
      </c>
      <c r="F112" s="7">
        <v>0</v>
      </c>
      <c r="G112" s="8">
        <f>87000+909600-238600</f>
        <v>758000</v>
      </c>
    </row>
    <row r="113" spans="1:7" ht="25.5" x14ac:dyDescent="0.2">
      <c r="A113" s="43"/>
      <c r="B113" s="63"/>
      <c r="C113" s="20" t="s">
        <v>93</v>
      </c>
      <c r="D113" s="64"/>
      <c r="E113" s="8">
        <f t="shared" si="5"/>
        <v>734750.02</v>
      </c>
      <c r="F113" s="7">
        <v>0</v>
      </c>
      <c r="G113" s="8">
        <f>1040600-305446.38-403.6</f>
        <v>734750.02</v>
      </c>
    </row>
    <row r="114" spans="1:7" ht="38.25" x14ac:dyDescent="0.2">
      <c r="A114" s="43"/>
      <c r="B114" s="63"/>
      <c r="C114" s="17" t="s">
        <v>94</v>
      </c>
      <c r="D114" s="64"/>
      <c r="E114" s="8">
        <f t="shared" si="5"/>
        <v>90000</v>
      </c>
      <c r="F114" s="7">
        <v>0</v>
      </c>
      <c r="G114" s="8">
        <v>90000</v>
      </c>
    </row>
    <row r="115" spans="1:7" x14ac:dyDescent="0.2">
      <c r="A115" s="43"/>
      <c r="B115" s="63"/>
      <c r="C115" s="17" t="s">
        <v>152</v>
      </c>
      <c r="D115" s="64"/>
      <c r="E115" s="8">
        <f t="shared" si="5"/>
        <v>499879.48</v>
      </c>
      <c r="F115" s="7">
        <v>0</v>
      </c>
      <c r="G115" s="8">
        <v>499879.48</v>
      </c>
    </row>
    <row r="116" spans="1:7" x14ac:dyDescent="0.2">
      <c r="A116" s="43"/>
      <c r="B116" s="63"/>
      <c r="C116" s="17" t="s">
        <v>67</v>
      </c>
      <c r="D116" s="64"/>
      <c r="E116" s="8">
        <f t="shared" si="5"/>
        <v>55389</v>
      </c>
      <c r="F116" s="7">
        <v>0</v>
      </c>
      <c r="G116" s="8">
        <v>55389</v>
      </c>
    </row>
    <row r="117" spans="1:7" ht="48" x14ac:dyDescent="0.2">
      <c r="A117" s="43"/>
      <c r="B117" s="63"/>
      <c r="C117" s="32" t="s">
        <v>153</v>
      </c>
      <c r="D117" s="64"/>
      <c r="E117" s="8">
        <f t="shared" si="5"/>
        <v>50000</v>
      </c>
      <c r="F117" s="7">
        <v>0</v>
      </c>
      <c r="G117" s="8">
        <v>50000</v>
      </c>
    </row>
    <row r="118" spans="1:7" ht="36" x14ac:dyDescent="0.2">
      <c r="A118" s="43"/>
      <c r="B118" s="63"/>
      <c r="C118" s="32" t="s">
        <v>154</v>
      </c>
      <c r="D118" s="64"/>
      <c r="E118" s="8">
        <f t="shared" si="5"/>
        <v>22139</v>
      </c>
      <c r="F118" s="7">
        <v>0</v>
      </c>
      <c r="G118" s="8">
        <v>22139</v>
      </c>
    </row>
    <row r="119" spans="1:7" ht="24" x14ac:dyDescent="0.2">
      <c r="A119" s="43"/>
      <c r="B119" s="63"/>
      <c r="C119" s="32" t="s">
        <v>155</v>
      </c>
      <c r="D119" s="64"/>
      <c r="E119" s="8">
        <f t="shared" si="5"/>
        <v>58622.02</v>
      </c>
      <c r="F119" s="7">
        <v>0</v>
      </c>
      <c r="G119" s="8">
        <v>58622.02</v>
      </c>
    </row>
    <row r="120" spans="1:7" ht="38.25" customHeight="1" x14ac:dyDescent="0.2">
      <c r="A120" s="43"/>
      <c r="B120" s="48" t="s">
        <v>99</v>
      </c>
      <c r="C120" s="18" t="s">
        <v>95</v>
      </c>
      <c r="D120" s="50" t="s">
        <v>30</v>
      </c>
      <c r="E120" s="8">
        <f t="shared" si="5"/>
        <v>100000</v>
      </c>
      <c r="F120" s="7">
        <v>0</v>
      </c>
      <c r="G120" s="8">
        <v>100000</v>
      </c>
    </row>
    <row r="121" spans="1:7" ht="24" x14ac:dyDescent="0.2">
      <c r="A121" s="43"/>
      <c r="B121" s="63"/>
      <c r="C121" s="32" t="s">
        <v>156</v>
      </c>
      <c r="D121" s="64"/>
      <c r="E121" s="8">
        <f t="shared" si="5"/>
        <v>448000</v>
      </c>
      <c r="F121" s="7">
        <v>0</v>
      </c>
      <c r="G121" s="8">
        <v>448000</v>
      </c>
    </row>
    <row r="122" spans="1:7" ht="24" x14ac:dyDescent="0.2">
      <c r="A122" s="43"/>
      <c r="B122" s="63"/>
      <c r="C122" s="32" t="s">
        <v>185</v>
      </c>
      <c r="D122" s="64"/>
      <c r="E122" s="8">
        <f t="shared" si="5"/>
        <v>99000</v>
      </c>
      <c r="F122" s="7"/>
      <c r="G122" s="8">
        <v>99000</v>
      </c>
    </row>
    <row r="123" spans="1:7" ht="36" x14ac:dyDescent="0.2">
      <c r="A123" s="43"/>
      <c r="B123" s="63"/>
      <c r="C123" s="32" t="s">
        <v>157</v>
      </c>
      <c r="D123" s="64"/>
      <c r="E123" s="8">
        <f t="shared" si="5"/>
        <v>171000</v>
      </c>
      <c r="F123" s="7">
        <v>0</v>
      </c>
      <c r="G123" s="8">
        <v>171000</v>
      </c>
    </row>
    <row r="124" spans="1:7" x14ac:dyDescent="0.2">
      <c r="A124" s="43"/>
      <c r="B124" s="48" t="s">
        <v>91</v>
      </c>
      <c r="C124" s="20" t="s">
        <v>106</v>
      </c>
      <c r="D124" s="50" t="s">
        <v>30</v>
      </c>
      <c r="E124" s="8">
        <f t="shared" si="5"/>
        <v>22717.99</v>
      </c>
      <c r="F124" s="7">
        <v>0</v>
      </c>
      <c r="G124" s="40">
        <f>22718-0.01</f>
        <v>22717.99</v>
      </c>
    </row>
    <row r="125" spans="1:7" ht="25.5" customHeight="1" x14ac:dyDescent="0.2">
      <c r="A125" s="43"/>
      <c r="B125" s="49"/>
      <c r="C125" s="20" t="s">
        <v>92</v>
      </c>
      <c r="D125" s="51"/>
      <c r="E125" s="8">
        <f t="shared" si="5"/>
        <v>447389.87</v>
      </c>
      <c r="F125" s="7">
        <v>0</v>
      </c>
      <c r="G125" s="40">
        <f>589055-141665.13</f>
        <v>447389.87</v>
      </c>
    </row>
    <row r="126" spans="1:7" ht="38.25" customHeight="1" x14ac:dyDescent="0.2">
      <c r="A126" s="43"/>
      <c r="B126" s="52" t="s">
        <v>76</v>
      </c>
      <c r="C126" s="18" t="s">
        <v>12</v>
      </c>
      <c r="D126" s="50" t="s">
        <v>30</v>
      </c>
      <c r="E126" s="8">
        <f t="shared" si="5"/>
        <v>139500</v>
      </c>
      <c r="F126" s="7">
        <v>0</v>
      </c>
      <c r="G126" s="39">
        <v>139500</v>
      </c>
    </row>
    <row r="127" spans="1:7" ht="25.5" x14ac:dyDescent="0.2">
      <c r="A127" s="43"/>
      <c r="B127" s="53"/>
      <c r="C127" s="18" t="s">
        <v>95</v>
      </c>
      <c r="D127" s="51"/>
      <c r="E127" s="8">
        <f t="shared" si="5"/>
        <v>100000</v>
      </c>
      <c r="F127" s="7">
        <v>0</v>
      </c>
      <c r="G127" s="39">
        <v>100000</v>
      </c>
    </row>
    <row r="128" spans="1:7" ht="102" x14ac:dyDescent="0.2">
      <c r="A128" s="43"/>
      <c r="B128" s="48" t="s">
        <v>13</v>
      </c>
      <c r="C128" s="6" t="s">
        <v>173</v>
      </c>
      <c r="D128" s="50" t="s">
        <v>30</v>
      </c>
      <c r="E128" s="8">
        <f>F128+G128</f>
        <v>13235542.48</v>
      </c>
      <c r="F128" s="7">
        <v>0</v>
      </c>
      <c r="G128" s="8">
        <f>12952710-934543.62+1300000+192300-616900+341976.1</f>
        <v>13235542.48</v>
      </c>
    </row>
    <row r="129" spans="1:7" ht="25.5" x14ac:dyDescent="0.2">
      <c r="A129" s="43"/>
      <c r="B129" s="63"/>
      <c r="C129" s="18" t="s">
        <v>95</v>
      </c>
      <c r="D129" s="64"/>
      <c r="E129" s="8">
        <f>F129+G129</f>
        <v>100000</v>
      </c>
      <c r="F129" s="7">
        <v>0</v>
      </c>
      <c r="G129" s="8">
        <v>100000</v>
      </c>
    </row>
    <row r="130" spans="1:7" ht="25.5" x14ac:dyDescent="0.2">
      <c r="A130" s="43"/>
      <c r="B130" s="49"/>
      <c r="C130" s="18" t="s">
        <v>77</v>
      </c>
      <c r="D130" s="51"/>
      <c r="E130" s="8">
        <f>F130+G130</f>
        <v>139618</v>
      </c>
      <c r="F130" s="7">
        <v>0</v>
      </c>
      <c r="G130" s="39">
        <v>139618</v>
      </c>
    </row>
    <row r="131" spans="1:7" ht="38.25" customHeight="1" x14ac:dyDescent="0.2">
      <c r="A131" s="43"/>
      <c r="B131" s="48" t="s">
        <v>100</v>
      </c>
      <c r="C131" s="18" t="s">
        <v>95</v>
      </c>
      <c r="D131" s="50" t="s">
        <v>30</v>
      </c>
      <c r="E131" s="8">
        <f>F131+G131</f>
        <v>100000</v>
      </c>
      <c r="F131" s="7">
        <v>0</v>
      </c>
      <c r="G131" s="39">
        <v>100000</v>
      </c>
    </row>
    <row r="132" spans="1:7" ht="22.5" customHeight="1" x14ac:dyDescent="0.2">
      <c r="A132" s="43"/>
      <c r="B132" s="63"/>
      <c r="C132" s="32" t="s">
        <v>158</v>
      </c>
      <c r="D132" s="64"/>
      <c r="E132" s="8">
        <f t="shared" ref="E132" si="7">F132+G132</f>
        <v>493500</v>
      </c>
      <c r="F132" s="7">
        <v>0</v>
      </c>
      <c r="G132" s="39">
        <v>493500</v>
      </c>
    </row>
    <row r="133" spans="1:7" ht="21.75" customHeight="1" x14ac:dyDescent="0.2">
      <c r="A133" s="43"/>
      <c r="B133" s="49"/>
      <c r="C133" s="32" t="s">
        <v>159</v>
      </c>
      <c r="D133" s="51"/>
      <c r="E133" s="8">
        <f>F133+G133</f>
        <v>1408623.9</v>
      </c>
      <c r="F133" s="7">
        <v>0</v>
      </c>
      <c r="G133" s="39">
        <v>1408623.9</v>
      </c>
    </row>
    <row r="134" spans="1:7" ht="38.25" customHeight="1" x14ac:dyDescent="0.2">
      <c r="A134" s="43"/>
      <c r="B134" s="52" t="s">
        <v>78</v>
      </c>
      <c r="C134" s="18" t="s">
        <v>12</v>
      </c>
      <c r="D134" s="50" t="s">
        <v>30</v>
      </c>
      <c r="E134" s="8">
        <f t="shared" ref="E134:E152" si="8">F134+G134</f>
        <v>280000</v>
      </c>
      <c r="F134" s="7">
        <v>0</v>
      </c>
      <c r="G134" s="39">
        <f>30000+20000+50000+140000+40000</f>
        <v>280000</v>
      </c>
    </row>
    <row r="135" spans="1:7" ht="34.5" customHeight="1" x14ac:dyDescent="0.2">
      <c r="A135" s="43"/>
      <c r="B135" s="53"/>
      <c r="C135" s="18" t="s">
        <v>97</v>
      </c>
      <c r="D135" s="51"/>
      <c r="E135" s="8">
        <f t="shared" si="8"/>
        <v>198080</v>
      </c>
      <c r="F135" s="7">
        <v>0</v>
      </c>
      <c r="G135" s="39">
        <f>200000-1920</f>
        <v>198080</v>
      </c>
    </row>
    <row r="136" spans="1:7" ht="25.5" customHeight="1" x14ac:dyDescent="0.2">
      <c r="A136" s="43"/>
      <c r="B136" s="52" t="s">
        <v>79</v>
      </c>
      <c r="C136" s="18" t="s">
        <v>105</v>
      </c>
      <c r="D136" s="50" t="s">
        <v>30</v>
      </c>
      <c r="E136" s="8">
        <f t="shared" si="8"/>
        <v>98039</v>
      </c>
      <c r="F136" s="7">
        <v>0</v>
      </c>
      <c r="G136" s="39">
        <f>99998-1959</f>
        <v>98039</v>
      </c>
    </row>
    <row r="137" spans="1:7" ht="38.25" x14ac:dyDescent="0.2">
      <c r="A137" s="43"/>
      <c r="B137" s="56"/>
      <c r="C137" s="18" t="s">
        <v>107</v>
      </c>
      <c r="D137" s="64"/>
      <c r="E137" s="8">
        <f t="shared" si="8"/>
        <v>151908.12000000002</v>
      </c>
      <c r="F137" s="7">
        <v>0</v>
      </c>
      <c r="G137" s="39">
        <f>151996.2-88.08</f>
        <v>151908.12000000002</v>
      </c>
    </row>
    <row r="138" spans="1:7" ht="24" x14ac:dyDescent="0.2">
      <c r="A138" s="43"/>
      <c r="B138" s="56"/>
      <c r="C138" s="32" t="s">
        <v>160</v>
      </c>
      <c r="D138" s="64"/>
      <c r="E138" s="8">
        <f t="shared" si="8"/>
        <v>189000</v>
      </c>
      <c r="F138" s="7">
        <v>0</v>
      </c>
      <c r="G138" s="39">
        <v>189000</v>
      </c>
    </row>
    <row r="139" spans="1:7" ht="51" x14ac:dyDescent="0.2">
      <c r="A139" s="43"/>
      <c r="B139" s="53"/>
      <c r="C139" s="27" t="s">
        <v>169</v>
      </c>
      <c r="D139" s="51"/>
      <c r="E139" s="8">
        <f t="shared" si="8"/>
        <v>198000</v>
      </c>
      <c r="F139" s="7">
        <v>0</v>
      </c>
      <c r="G139" s="39">
        <v>198000</v>
      </c>
    </row>
    <row r="140" spans="1:7" ht="12.75" customHeight="1" x14ac:dyDescent="0.2">
      <c r="A140" s="43"/>
      <c r="B140" s="52" t="s">
        <v>90</v>
      </c>
      <c r="C140" s="20" t="s">
        <v>89</v>
      </c>
      <c r="D140" s="50" t="s">
        <v>30</v>
      </c>
      <c r="E140" s="8">
        <f t="shared" si="8"/>
        <v>226950</v>
      </c>
      <c r="F140" s="7">
        <v>0</v>
      </c>
      <c r="G140" s="39">
        <f>267015-40065</f>
        <v>226950</v>
      </c>
    </row>
    <row r="141" spans="1:7" ht="25.5" x14ac:dyDescent="0.2">
      <c r="A141" s="43"/>
      <c r="B141" s="56"/>
      <c r="C141" s="18" t="s">
        <v>95</v>
      </c>
      <c r="D141" s="64"/>
      <c r="E141" s="8">
        <f t="shared" si="8"/>
        <v>100000</v>
      </c>
      <c r="F141" s="7">
        <v>0</v>
      </c>
      <c r="G141" s="39">
        <v>100000</v>
      </c>
    </row>
    <row r="142" spans="1:7" x14ac:dyDescent="0.2">
      <c r="A142" s="43"/>
      <c r="B142" s="53"/>
      <c r="C142" s="32" t="s">
        <v>12</v>
      </c>
      <c r="D142" s="51"/>
      <c r="E142" s="8">
        <f t="shared" ref="E142" si="9">F142+G142</f>
        <v>225000</v>
      </c>
      <c r="F142" s="7">
        <v>0</v>
      </c>
      <c r="G142" s="39">
        <v>225000</v>
      </c>
    </row>
    <row r="143" spans="1:7" ht="25.5" customHeight="1" x14ac:dyDescent="0.2">
      <c r="A143" s="43"/>
      <c r="B143" s="48" t="s">
        <v>80</v>
      </c>
      <c r="C143" s="19" t="s">
        <v>83</v>
      </c>
      <c r="D143" s="50" t="s">
        <v>30</v>
      </c>
      <c r="E143" s="8">
        <f t="shared" si="8"/>
        <v>58300</v>
      </c>
      <c r="F143" s="7">
        <v>0</v>
      </c>
      <c r="G143" s="39">
        <v>58300</v>
      </c>
    </row>
    <row r="144" spans="1:7" ht="25.5" x14ac:dyDescent="0.2">
      <c r="A144" s="43"/>
      <c r="B144" s="63"/>
      <c r="C144" s="19" t="s">
        <v>84</v>
      </c>
      <c r="D144" s="64"/>
      <c r="E144" s="8">
        <f t="shared" si="8"/>
        <v>24806.799999999999</v>
      </c>
      <c r="F144" s="7">
        <v>0</v>
      </c>
      <c r="G144" s="39">
        <f>2406.8+22400</f>
        <v>24806.799999999999</v>
      </c>
    </row>
    <row r="145" spans="1:7" ht="25.5" x14ac:dyDescent="0.2">
      <c r="A145" s="43"/>
      <c r="B145" s="63"/>
      <c r="C145" s="19" t="s">
        <v>85</v>
      </c>
      <c r="D145" s="64"/>
      <c r="E145" s="8">
        <f t="shared" si="8"/>
        <v>62000</v>
      </c>
      <c r="F145" s="7">
        <v>0</v>
      </c>
      <c r="G145" s="39">
        <v>62000</v>
      </c>
    </row>
    <row r="146" spans="1:7" ht="25.5" x14ac:dyDescent="0.2">
      <c r="A146" s="43"/>
      <c r="B146" s="63"/>
      <c r="C146" s="19" t="s">
        <v>86</v>
      </c>
      <c r="D146" s="64"/>
      <c r="E146" s="8">
        <f t="shared" si="8"/>
        <v>142374</v>
      </c>
      <c r="F146" s="7">
        <v>0</v>
      </c>
      <c r="G146" s="39">
        <v>142374</v>
      </c>
    </row>
    <row r="147" spans="1:7" ht="63.75" x14ac:dyDescent="0.2">
      <c r="A147" s="43"/>
      <c r="B147" s="63"/>
      <c r="C147" s="19" t="s">
        <v>179</v>
      </c>
      <c r="D147" s="64"/>
      <c r="E147" s="8">
        <f t="shared" si="8"/>
        <v>250000</v>
      </c>
      <c r="F147" s="7">
        <v>0</v>
      </c>
      <c r="G147" s="39">
        <v>250000</v>
      </c>
    </row>
    <row r="148" spans="1:7" x14ac:dyDescent="0.2">
      <c r="A148" s="43"/>
      <c r="B148" s="63"/>
      <c r="C148" s="19" t="s">
        <v>67</v>
      </c>
      <c r="D148" s="64"/>
      <c r="E148" s="8">
        <f t="shared" si="8"/>
        <v>34930.400000000001</v>
      </c>
      <c r="F148" s="7">
        <v>0</v>
      </c>
      <c r="G148" s="39">
        <v>34930.400000000001</v>
      </c>
    </row>
    <row r="149" spans="1:7" ht="25.5" x14ac:dyDescent="0.2">
      <c r="A149" s="43"/>
      <c r="B149" s="63"/>
      <c r="C149" s="19" t="s">
        <v>81</v>
      </c>
      <c r="D149" s="64"/>
      <c r="E149" s="8">
        <f t="shared" si="8"/>
        <v>166000</v>
      </c>
      <c r="F149" s="7">
        <v>0</v>
      </c>
      <c r="G149" s="39">
        <v>166000</v>
      </c>
    </row>
    <row r="150" spans="1:7" ht="38.25" x14ac:dyDescent="0.2">
      <c r="A150" s="43"/>
      <c r="B150" s="63"/>
      <c r="C150" s="20" t="s">
        <v>172</v>
      </c>
      <c r="D150" s="64"/>
      <c r="E150" s="8">
        <f t="shared" si="8"/>
        <v>287270</v>
      </c>
      <c r="F150" s="7">
        <v>0</v>
      </c>
      <c r="G150" s="39">
        <v>287270</v>
      </c>
    </row>
    <row r="151" spans="1:7" ht="25.5" x14ac:dyDescent="0.2">
      <c r="A151" s="43"/>
      <c r="B151" s="63"/>
      <c r="C151" s="19" t="s">
        <v>82</v>
      </c>
      <c r="D151" s="64"/>
      <c r="E151" s="8">
        <f t="shared" si="8"/>
        <v>166000</v>
      </c>
      <c r="F151" s="7">
        <v>0</v>
      </c>
      <c r="G151" s="39">
        <v>166000</v>
      </c>
    </row>
    <row r="152" spans="1:7" ht="38.25" x14ac:dyDescent="0.2">
      <c r="A152" s="43"/>
      <c r="B152" s="49"/>
      <c r="C152" s="20" t="s">
        <v>161</v>
      </c>
      <c r="D152" s="51"/>
      <c r="E152" s="8">
        <f t="shared" si="8"/>
        <v>333300</v>
      </c>
      <c r="F152" s="7">
        <v>0</v>
      </c>
      <c r="G152" s="39">
        <v>333300</v>
      </c>
    </row>
    <row r="153" spans="1:7" x14ac:dyDescent="0.2">
      <c r="A153" s="43"/>
      <c r="B153" s="54" t="s">
        <v>10</v>
      </c>
      <c r="C153" s="54"/>
      <c r="D153" s="13"/>
      <c r="E153" s="11">
        <f>SUM(E66:E152)</f>
        <v>79721571.820000008</v>
      </c>
      <c r="F153" s="11">
        <f>SUM(F66:F152)</f>
        <v>22488940</v>
      </c>
      <c r="G153" s="11">
        <f>SUM(G66:G152)</f>
        <v>57232631.819999985</v>
      </c>
    </row>
    <row r="154" spans="1:7" ht="13.5" x14ac:dyDescent="0.2">
      <c r="A154" s="44"/>
      <c r="B154" s="45" t="s">
        <v>116</v>
      </c>
      <c r="C154" s="45"/>
      <c r="D154" s="45"/>
      <c r="E154" s="23">
        <f t="shared" ref="E154:E159" si="10">F154+G154</f>
        <v>522635.39999999997</v>
      </c>
      <c r="F154" s="23"/>
      <c r="G154" s="23">
        <f>G96+G144+G92+300128.6</f>
        <v>522635.39999999997</v>
      </c>
    </row>
    <row r="155" spans="1:7" ht="38.25" customHeight="1" x14ac:dyDescent="0.2">
      <c r="A155" s="42" t="s">
        <v>14</v>
      </c>
      <c r="B155" s="48" t="s">
        <v>15</v>
      </c>
      <c r="C155" s="6" t="s">
        <v>118</v>
      </c>
      <c r="D155" s="50" t="s">
        <v>30</v>
      </c>
      <c r="E155" s="8">
        <f t="shared" si="10"/>
        <v>2088711.6</v>
      </c>
      <c r="F155" s="7">
        <v>0</v>
      </c>
      <c r="G155" s="25">
        <f>1563900+237718+281078.6+6015</f>
        <v>2088711.6</v>
      </c>
    </row>
    <row r="156" spans="1:7" x14ac:dyDescent="0.2">
      <c r="A156" s="43"/>
      <c r="B156" s="63"/>
      <c r="C156" s="18" t="s">
        <v>102</v>
      </c>
      <c r="D156" s="64"/>
      <c r="E156" s="8">
        <f t="shared" si="10"/>
        <v>34800</v>
      </c>
      <c r="F156" s="7">
        <v>0</v>
      </c>
      <c r="G156" s="25">
        <v>34800</v>
      </c>
    </row>
    <row r="157" spans="1:7" ht="25.5" x14ac:dyDescent="0.2">
      <c r="A157" s="43"/>
      <c r="B157" s="63"/>
      <c r="C157" s="18" t="s">
        <v>176</v>
      </c>
      <c r="D157" s="64"/>
      <c r="E157" s="8">
        <f t="shared" si="10"/>
        <v>480696.54</v>
      </c>
      <c r="F157" s="7">
        <v>0</v>
      </c>
      <c r="G157" s="25">
        <v>480696.54</v>
      </c>
    </row>
    <row r="158" spans="1:7" x14ac:dyDescent="0.2">
      <c r="A158" s="43"/>
      <c r="B158" s="49"/>
      <c r="C158" s="18" t="s">
        <v>177</v>
      </c>
      <c r="D158" s="51"/>
      <c r="E158" s="8">
        <f t="shared" si="10"/>
        <v>73103.460000000006</v>
      </c>
      <c r="F158" s="7">
        <v>0</v>
      </c>
      <c r="G158" s="25">
        <v>73103.460000000006</v>
      </c>
    </row>
    <row r="159" spans="1:7" ht="38.25" x14ac:dyDescent="0.2">
      <c r="A159" s="43"/>
      <c r="B159" s="9" t="s">
        <v>101</v>
      </c>
      <c r="C159" s="22" t="s">
        <v>104</v>
      </c>
      <c r="D159" s="6" t="s">
        <v>30</v>
      </c>
      <c r="E159" s="8">
        <f t="shared" si="10"/>
        <v>50000</v>
      </c>
      <c r="F159" s="7">
        <v>0</v>
      </c>
      <c r="G159" s="25">
        <v>50000</v>
      </c>
    </row>
    <row r="160" spans="1:7" ht="38.25" x14ac:dyDescent="0.2">
      <c r="A160" s="43"/>
      <c r="B160" s="9" t="s">
        <v>162</v>
      </c>
      <c r="C160" s="22" t="s">
        <v>175</v>
      </c>
      <c r="D160" s="6" t="s">
        <v>30</v>
      </c>
      <c r="E160" s="8">
        <f t="shared" ref="E160:E161" si="11">F160+G160</f>
        <v>3966580</v>
      </c>
      <c r="F160" s="7">
        <v>0</v>
      </c>
      <c r="G160" s="25">
        <v>3966580</v>
      </c>
    </row>
    <row r="161" spans="1:7" ht="38.25" x14ac:dyDescent="0.2">
      <c r="A161" s="43"/>
      <c r="B161" s="9" t="s">
        <v>163</v>
      </c>
      <c r="C161" s="33" t="s">
        <v>164</v>
      </c>
      <c r="D161" s="6" t="s">
        <v>30</v>
      </c>
      <c r="E161" s="8">
        <f t="shared" si="11"/>
        <v>40000</v>
      </c>
      <c r="F161" s="7">
        <v>0</v>
      </c>
      <c r="G161" s="25">
        <v>40000</v>
      </c>
    </row>
    <row r="162" spans="1:7" ht="15" customHeight="1" x14ac:dyDescent="0.2">
      <c r="A162" s="43"/>
      <c r="B162" s="47" t="s">
        <v>10</v>
      </c>
      <c r="C162" s="47"/>
      <c r="D162" s="12"/>
      <c r="E162" s="11">
        <f>SUM(E155:E161)</f>
        <v>6733891.5999999996</v>
      </c>
      <c r="F162" s="11">
        <f t="shared" ref="F162:G162" si="12">SUM(F155:F161)</f>
        <v>0</v>
      </c>
      <c r="G162" s="11">
        <f t="shared" si="12"/>
        <v>6733891.5999999996</v>
      </c>
    </row>
    <row r="163" spans="1:7" ht="15" customHeight="1" x14ac:dyDescent="0.2">
      <c r="A163" s="44"/>
      <c r="B163" s="45" t="s">
        <v>116</v>
      </c>
      <c r="C163" s="45"/>
      <c r="D163" s="45"/>
      <c r="E163" s="23">
        <f t="shared" ref="E163:E169" si="13">F163+G163</f>
        <v>50000</v>
      </c>
      <c r="F163" s="23"/>
      <c r="G163" s="23">
        <f>G159</f>
        <v>50000</v>
      </c>
    </row>
    <row r="164" spans="1:7" ht="90.75" customHeight="1" x14ac:dyDescent="0.2">
      <c r="A164" s="42" t="s">
        <v>16</v>
      </c>
      <c r="B164" s="48" t="s">
        <v>17</v>
      </c>
      <c r="C164" s="50" t="s">
        <v>18</v>
      </c>
      <c r="D164" s="6" t="s">
        <v>103</v>
      </c>
      <c r="E164" s="8">
        <f t="shared" si="13"/>
        <v>18600400</v>
      </c>
      <c r="F164" s="7">
        <v>16100400</v>
      </c>
      <c r="G164" s="8">
        <v>2500000</v>
      </c>
    </row>
    <row r="165" spans="1:7" ht="25.5" customHeight="1" x14ac:dyDescent="0.2">
      <c r="A165" s="43"/>
      <c r="B165" s="49"/>
      <c r="C165" s="51"/>
      <c r="D165" s="6" t="s">
        <v>30</v>
      </c>
      <c r="E165" s="8">
        <f t="shared" si="13"/>
        <v>1719600</v>
      </c>
      <c r="F165" s="7">
        <v>0</v>
      </c>
      <c r="G165" s="8">
        <f>6399600-4680000</f>
        <v>1719600</v>
      </c>
    </row>
    <row r="166" spans="1:7" ht="25.5" customHeight="1" x14ac:dyDescent="0.2">
      <c r="A166" s="43"/>
      <c r="B166" s="9" t="s">
        <v>165</v>
      </c>
      <c r="C166" s="26" t="s">
        <v>166</v>
      </c>
      <c r="D166" s="6" t="s">
        <v>30</v>
      </c>
      <c r="E166" s="8">
        <f t="shared" si="13"/>
        <v>288500</v>
      </c>
      <c r="F166" s="7">
        <v>0</v>
      </c>
      <c r="G166" s="8">
        <v>288500</v>
      </c>
    </row>
    <row r="167" spans="1:7" x14ac:dyDescent="0.2">
      <c r="A167" s="43"/>
      <c r="B167" s="47" t="s">
        <v>10</v>
      </c>
      <c r="C167" s="47"/>
      <c r="D167" s="6"/>
      <c r="E167" s="11">
        <f>SUM(E164:E166)</f>
        <v>20608500</v>
      </c>
      <c r="F167" s="11">
        <f t="shared" ref="F167:G167" si="14">SUM(F164:F166)</f>
        <v>16100400</v>
      </c>
      <c r="G167" s="11">
        <f t="shared" si="14"/>
        <v>4508100</v>
      </c>
    </row>
    <row r="168" spans="1:7" ht="13.5" x14ac:dyDescent="0.2">
      <c r="A168" s="43"/>
      <c r="B168" s="45" t="s">
        <v>116</v>
      </c>
      <c r="C168" s="45"/>
      <c r="D168" s="45"/>
      <c r="E168" s="23">
        <f>E166+E165</f>
        <v>2008100</v>
      </c>
      <c r="F168" s="23">
        <f t="shared" ref="F168:G168" si="15">F166+F165</f>
        <v>0</v>
      </c>
      <c r="G168" s="23">
        <f t="shared" si="15"/>
        <v>2008100</v>
      </c>
    </row>
    <row r="169" spans="1:7" ht="25.5" customHeight="1" x14ac:dyDescent="0.2">
      <c r="A169" s="43"/>
      <c r="B169" s="65" t="s">
        <v>167</v>
      </c>
      <c r="C169" s="26" t="s">
        <v>168</v>
      </c>
      <c r="D169" s="6" t="s">
        <v>30</v>
      </c>
      <c r="E169" s="8">
        <f t="shared" si="13"/>
        <v>611988</v>
      </c>
      <c r="F169" s="7">
        <v>0</v>
      </c>
      <c r="G169" s="8">
        <v>611988</v>
      </c>
    </row>
    <row r="170" spans="1:7" ht="93.75" customHeight="1" x14ac:dyDescent="0.2">
      <c r="A170" s="43"/>
      <c r="B170" s="66"/>
      <c r="C170" s="26" t="s">
        <v>184</v>
      </c>
      <c r="D170" s="6" t="s">
        <v>30</v>
      </c>
      <c r="E170" s="8">
        <v>826012</v>
      </c>
      <c r="F170" s="7">
        <v>0</v>
      </c>
      <c r="G170" s="8">
        <v>826012</v>
      </c>
    </row>
    <row r="171" spans="1:7" x14ac:dyDescent="0.2">
      <c r="A171" s="43"/>
      <c r="B171" s="47" t="s">
        <v>10</v>
      </c>
      <c r="C171" s="47"/>
      <c r="D171" s="12"/>
      <c r="E171" s="11">
        <f t="shared" ref="E171:F171" si="16">E169+E170</f>
        <v>1438000</v>
      </c>
      <c r="F171" s="11">
        <f t="shared" si="16"/>
        <v>0</v>
      </c>
      <c r="G171" s="11">
        <f>G169+G170</f>
        <v>1438000</v>
      </c>
    </row>
    <row r="172" spans="1:7" ht="13.5" x14ac:dyDescent="0.2">
      <c r="A172" s="44"/>
      <c r="B172" s="45" t="s">
        <v>116</v>
      </c>
      <c r="C172" s="45"/>
      <c r="D172" s="45"/>
      <c r="E172" s="23">
        <v>0</v>
      </c>
      <c r="F172" s="11"/>
      <c r="G172" s="23">
        <v>0</v>
      </c>
    </row>
    <row r="173" spans="1:7" x14ac:dyDescent="0.2">
      <c r="A173" s="47" t="s">
        <v>19</v>
      </c>
      <c r="B173" s="47"/>
      <c r="C173" s="47"/>
      <c r="D173" s="12"/>
      <c r="E173" s="11">
        <f>E64+E153+E162+E171+E167</f>
        <v>127160640.58</v>
      </c>
      <c r="F173" s="11">
        <f>F64+F153+F162+F171+F167</f>
        <v>40073840</v>
      </c>
      <c r="G173" s="11">
        <f>G64+G153+G162+G171+G167</f>
        <v>87086800.579999983</v>
      </c>
    </row>
    <row r="174" spans="1:7" ht="12.75" customHeight="1" x14ac:dyDescent="0.2">
      <c r="A174" s="45" t="s">
        <v>116</v>
      </c>
      <c r="B174" s="45"/>
      <c r="C174" s="45"/>
      <c r="D174" s="24"/>
      <c r="E174" s="23">
        <f>F174+G174</f>
        <v>2923591.32</v>
      </c>
      <c r="F174" s="23">
        <v>0</v>
      </c>
      <c r="G174" s="23">
        <f>G163+G154+G65+G172+G168</f>
        <v>2923591.32</v>
      </c>
    </row>
  </sheetData>
  <autoFilter ref="A6:G174"/>
  <mergeCells count="79">
    <mergeCell ref="B167:C167"/>
    <mergeCell ref="B168:D168"/>
    <mergeCell ref="B169:B170"/>
    <mergeCell ref="B143:B152"/>
    <mergeCell ref="D143:D152"/>
    <mergeCell ref="B155:B158"/>
    <mergeCell ref="D155:D158"/>
    <mergeCell ref="D131:D133"/>
    <mergeCell ref="B136:B139"/>
    <mergeCell ref="D136:D139"/>
    <mergeCell ref="B140:B142"/>
    <mergeCell ref="D140:D142"/>
    <mergeCell ref="B98:B106"/>
    <mergeCell ref="D98:D106"/>
    <mergeCell ref="B107:B119"/>
    <mergeCell ref="D107:D119"/>
    <mergeCell ref="B53:B54"/>
    <mergeCell ref="B60:B61"/>
    <mergeCell ref="B73:B74"/>
    <mergeCell ref="B91:B93"/>
    <mergeCell ref="B94:B97"/>
    <mergeCell ref="B64:C64"/>
    <mergeCell ref="A174:C174"/>
    <mergeCell ref="D66:D69"/>
    <mergeCell ref="B75:B76"/>
    <mergeCell ref="B126:B127"/>
    <mergeCell ref="D75:D76"/>
    <mergeCell ref="B77:B85"/>
    <mergeCell ref="B86:B89"/>
    <mergeCell ref="B66:B69"/>
    <mergeCell ref="A173:C173"/>
    <mergeCell ref="D126:D127"/>
    <mergeCell ref="D128:D130"/>
    <mergeCell ref="B128:B130"/>
    <mergeCell ref="B70:B72"/>
    <mergeCell ref="B120:B123"/>
    <mergeCell ref="D120:D123"/>
    <mergeCell ref="B131:B133"/>
    <mergeCell ref="A155:A163"/>
    <mergeCell ref="B163:D163"/>
    <mergeCell ref="E1:G1"/>
    <mergeCell ref="D62:D63"/>
    <mergeCell ref="E2:G2"/>
    <mergeCell ref="B3:G3"/>
    <mergeCell ref="C41:C42"/>
    <mergeCell ref="B39:B42"/>
    <mergeCell ref="B23:B24"/>
    <mergeCell ref="B7:B11"/>
    <mergeCell ref="B28:B29"/>
    <mergeCell ref="B62:B63"/>
    <mergeCell ref="B13:B14"/>
    <mergeCell ref="B15:B16"/>
    <mergeCell ref="B18:B22"/>
    <mergeCell ref="B25:B27"/>
    <mergeCell ref="E5:E6"/>
    <mergeCell ref="F5:G5"/>
    <mergeCell ref="D5:D6"/>
    <mergeCell ref="A7:A65"/>
    <mergeCell ref="B65:D65"/>
    <mergeCell ref="B30:B33"/>
    <mergeCell ref="B36:B38"/>
    <mergeCell ref="B43:B44"/>
    <mergeCell ref="B46:B48"/>
    <mergeCell ref="A164:A172"/>
    <mergeCell ref="B172:D172"/>
    <mergeCell ref="A5:A6"/>
    <mergeCell ref="B5:B6"/>
    <mergeCell ref="C5:C6"/>
    <mergeCell ref="B171:C171"/>
    <mergeCell ref="B124:B125"/>
    <mergeCell ref="D124:D125"/>
    <mergeCell ref="B134:B135"/>
    <mergeCell ref="D134:D135"/>
    <mergeCell ref="B164:B165"/>
    <mergeCell ref="C164:C165"/>
    <mergeCell ref="B162:C162"/>
    <mergeCell ref="B153:C153"/>
    <mergeCell ref="A66:A154"/>
    <mergeCell ref="B154:D154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2022-09-14T09:13:53Z</cp:lastPrinted>
  <dcterms:created xsi:type="dcterms:W3CDTF">2021-12-28T08:04:16Z</dcterms:created>
  <dcterms:modified xsi:type="dcterms:W3CDTF">2022-09-15T05:22:31Z</dcterms:modified>
</cp:coreProperties>
</file>